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orge\Desktop\Final final\COVID-19 Treatment Center in Community facilities_OUTPUTS\COVID-19 Treatment Center in Community facilities_BoQ Excel tools\"/>
    </mc:Choice>
  </mc:AlternateContent>
  <bookViews>
    <workbookView xWindow="0" yWindow="460" windowWidth="28800" windowHeight="16480"/>
  </bookViews>
  <sheets>
    <sheet name="PPE SARI INTRO" sheetId="6" r:id="rId1"/>
    <sheet name="Calculator" sheetId="1" r:id="rId2"/>
    <sheet name="Procurement List (USD)" sheetId="3" r:id="rId3"/>
    <sheet name="WHO Specs_Generic Items (G)" sheetId="5" r:id="rId4"/>
  </sheets>
  <definedNames>
    <definedName name="_xlnm._FilterDatabase" localSheetId="1" hidden="1">Calculator!$A$10:$AF$174</definedName>
    <definedName name="_xlnm._FilterDatabase" localSheetId="2" hidden="1">'Procurement List (USD)'!$A$3:$AE$139</definedName>
    <definedName name="_xlnm._FilterDatabase" localSheetId="3" hidden="1">'WHO Specs_Generic Items (G)'!$A$3:$L$92</definedName>
    <definedName name="antoine" localSheetId="0">#REF!</definedName>
    <definedName name="antoine" localSheetId="2">#REF!</definedName>
    <definedName name="antoine" localSheetId="3">#REF!</definedName>
    <definedName name="antoine">#REF!</definedName>
    <definedName name="l" localSheetId="0">#REF!</definedName>
    <definedName name="l" localSheetId="2">#REF!</definedName>
    <definedName name="l" localSheetId="3">#REF!</definedName>
    <definedName name="l">#REF!</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 i="6" l="1"/>
  <c r="J20" i="6"/>
  <c r="M20" i="6"/>
  <c r="N20" i="6"/>
  <c r="O20" i="6"/>
  <c r="P20" i="6"/>
  <c r="Q20" i="6"/>
  <c r="R20" i="6"/>
  <c r="S20" i="6"/>
  <c r="H21" i="6"/>
  <c r="J21" i="6"/>
  <c r="M21" i="6"/>
  <c r="N21" i="6"/>
  <c r="O21" i="6"/>
  <c r="P21" i="6"/>
  <c r="Q21" i="6"/>
  <c r="R21" i="6"/>
  <c r="S21" i="6"/>
  <c r="H22" i="6"/>
  <c r="J22" i="6"/>
  <c r="M22" i="6"/>
  <c r="N22" i="6"/>
  <c r="O22" i="6"/>
  <c r="P22" i="6"/>
  <c r="Q22" i="6"/>
  <c r="R22" i="6"/>
  <c r="S22" i="6"/>
  <c r="H23" i="6"/>
  <c r="J23" i="6"/>
  <c r="M23" i="6"/>
  <c r="N23" i="6"/>
  <c r="O23" i="6"/>
  <c r="P23" i="6"/>
  <c r="Q23" i="6"/>
  <c r="R23" i="6"/>
  <c r="S23" i="6"/>
  <c r="H24" i="6"/>
  <c r="J24" i="6"/>
  <c r="M24" i="6"/>
  <c r="N24" i="6"/>
  <c r="O24" i="6"/>
  <c r="P24" i="6"/>
  <c r="Q24" i="6"/>
  <c r="R24" i="6"/>
  <c r="S24" i="6"/>
  <c r="H25" i="6"/>
  <c r="J25" i="6"/>
  <c r="M25" i="6"/>
  <c r="N25" i="6"/>
  <c r="O25" i="6"/>
  <c r="P25" i="6"/>
  <c r="Q25" i="6"/>
  <c r="R25" i="6"/>
  <c r="S25" i="6"/>
  <c r="H26" i="6"/>
  <c r="J26" i="6"/>
  <c r="M26" i="6"/>
  <c r="N26" i="6"/>
  <c r="O26" i="6"/>
  <c r="P26" i="6"/>
  <c r="Q26" i="6"/>
  <c r="R26" i="6"/>
  <c r="S26" i="6"/>
  <c r="H27" i="6"/>
  <c r="J27" i="6"/>
  <c r="M27" i="6"/>
  <c r="N27" i="6"/>
  <c r="O27" i="6"/>
  <c r="P27" i="6"/>
  <c r="Q27" i="6"/>
  <c r="R27" i="6"/>
  <c r="S27" i="6"/>
  <c r="H28" i="6"/>
  <c r="J28" i="6"/>
  <c r="M28" i="6"/>
  <c r="N28" i="6"/>
  <c r="O28" i="6"/>
  <c r="P28" i="6"/>
  <c r="Q28" i="6"/>
  <c r="R28" i="6"/>
  <c r="S28" i="6"/>
  <c r="H29" i="6"/>
  <c r="J29" i="6"/>
  <c r="M29" i="6"/>
  <c r="N29" i="6"/>
  <c r="O29" i="6"/>
  <c r="P29" i="6"/>
  <c r="Q29" i="6"/>
  <c r="R29" i="6"/>
  <c r="S29" i="6"/>
  <c r="H30" i="6"/>
  <c r="J30" i="6"/>
  <c r="M30" i="6"/>
  <c r="N30" i="6"/>
  <c r="O30" i="6"/>
  <c r="P30" i="6"/>
  <c r="Q30" i="6"/>
  <c r="R30" i="6"/>
  <c r="S30" i="6"/>
  <c r="H31" i="6"/>
  <c r="J31" i="6"/>
  <c r="M31" i="6"/>
  <c r="N31" i="6"/>
  <c r="O31" i="6"/>
  <c r="P31" i="6"/>
  <c r="Q31" i="6"/>
  <c r="R31" i="6"/>
  <c r="S31" i="6"/>
  <c r="H32" i="6"/>
  <c r="J32" i="6"/>
  <c r="M32" i="6"/>
  <c r="N32" i="6"/>
  <c r="O32" i="6"/>
  <c r="P32" i="6"/>
  <c r="Q32" i="6"/>
  <c r="R32" i="6"/>
  <c r="S32" i="6"/>
  <c r="H33" i="6"/>
  <c r="J33" i="6"/>
  <c r="M33" i="6"/>
  <c r="N33" i="6"/>
  <c r="O33" i="6"/>
  <c r="P33" i="6"/>
  <c r="Q33" i="6"/>
  <c r="R33" i="6"/>
  <c r="S33" i="6"/>
  <c r="H34" i="6"/>
  <c r="J34" i="6"/>
  <c r="M34" i="6"/>
  <c r="N34" i="6"/>
  <c r="O34" i="6"/>
  <c r="P34" i="6"/>
  <c r="Q34" i="6"/>
  <c r="R34" i="6"/>
  <c r="S34" i="6"/>
  <c r="H35" i="6"/>
  <c r="J35" i="6"/>
  <c r="M35" i="6"/>
  <c r="N35" i="6"/>
  <c r="O35" i="6"/>
  <c r="P35" i="6"/>
  <c r="Q35" i="6"/>
  <c r="R35" i="6"/>
  <c r="S35" i="6"/>
  <c r="H36" i="6"/>
  <c r="J36" i="6"/>
  <c r="M36" i="6"/>
  <c r="N36" i="6"/>
  <c r="O36" i="6"/>
  <c r="P36" i="6"/>
  <c r="Q36" i="6"/>
  <c r="R36" i="6"/>
  <c r="S36" i="6"/>
  <c r="H37" i="6"/>
  <c r="J37" i="6"/>
  <c r="M37" i="6"/>
  <c r="N37" i="6"/>
  <c r="O37" i="6"/>
  <c r="P37" i="6"/>
  <c r="Q37" i="6"/>
  <c r="R37" i="6"/>
  <c r="S37" i="6"/>
  <c r="H38" i="6"/>
  <c r="J38" i="6"/>
  <c r="M38" i="6"/>
  <c r="N38" i="6"/>
  <c r="O38" i="6"/>
  <c r="P38" i="6"/>
  <c r="Q38" i="6"/>
  <c r="R38" i="6"/>
  <c r="S38" i="6"/>
  <c r="H39" i="6"/>
  <c r="J39" i="6"/>
  <c r="M39" i="6"/>
  <c r="N39" i="6"/>
  <c r="O39" i="6"/>
  <c r="P39" i="6"/>
  <c r="Q39" i="6"/>
  <c r="R39" i="6"/>
  <c r="S39" i="6"/>
  <c r="H40" i="6"/>
  <c r="J40" i="6"/>
  <c r="M40" i="6"/>
  <c r="N40" i="6"/>
  <c r="O40" i="6"/>
  <c r="P40" i="6"/>
  <c r="Q40" i="6"/>
  <c r="R40" i="6"/>
  <c r="S40" i="6"/>
  <c r="H41" i="6"/>
  <c r="J41" i="6"/>
  <c r="M41" i="6"/>
  <c r="N41" i="6"/>
  <c r="O41" i="6"/>
  <c r="P41" i="6"/>
  <c r="Q41" i="6"/>
  <c r="R41" i="6"/>
  <c r="S41" i="6"/>
  <c r="H42" i="6"/>
  <c r="H46" i="6"/>
  <c r="M46" i="6"/>
  <c r="N46" i="6"/>
  <c r="O46" i="6"/>
  <c r="P46" i="6"/>
  <c r="Q46" i="6"/>
  <c r="R46" i="6"/>
  <c r="S46" i="6"/>
  <c r="H47" i="6"/>
  <c r="M47" i="6"/>
  <c r="N47" i="6"/>
  <c r="O47" i="6"/>
  <c r="P47" i="6"/>
  <c r="Q47" i="6"/>
  <c r="R47" i="6"/>
  <c r="S47" i="6"/>
  <c r="H48" i="6"/>
  <c r="M48" i="6"/>
  <c r="N48" i="6"/>
  <c r="O48" i="6"/>
  <c r="P48" i="6"/>
  <c r="Q48" i="6"/>
  <c r="R48" i="6"/>
  <c r="S48" i="6"/>
  <c r="H49" i="6"/>
  <c r="M49" i="6"/>
  <c r="N49" i="6"/>
  <c r="O49" i="6"/>
  <c r="P49" i="6"/>
  <c r="Q49" i="6"/>
  <c r="R49" i="6"/>
  <c r="S49" i="6"/>
  <c r="H50" i="6"/>
  <c r="M50" i="6"/>
  <c r="N50" i="6"/>
  <c r="O50" i="6"/>
  <c r="P50" i="6"/>
  <c r="Q50" i="6"/>
  <c r="R50" i="6"/>
  <c r="S50" i="6"/>
  <c r="H51" i="6"/>
  <c r="M51" i="6"/>
  <c r="N51" i="6"/>
  <c r="O51" i="6"/>
  <c r="P51" i="6"/>
  <c r="Q51" i="6"/>
  <c r="R51" i="6"/>
  <c r="S51" i="6"/>
  <c r="H52" i="6"/>
  <c r="M52" i="6"/>
  <c r="N52" i="6"/>
  <c r="O52" i="6"/>
  <c r="P52" i="6"/>
  <c r="Q52" i="6"/>
  <c r="R52" i="6"/>
  <c r="S52" i="6"/>
  <c r="H53" i="6"/>
  <c r="M53" i="6"/>
  <c r="N53" i="6"/>
  <c r="O53" i="6"/>
  <c r="P53" i="6"/>
  <c r="Q53" i="6"/>
  <c r="R53" i="6"/>
  <c r="S53" i="6"/>
  <c r="H54" i="6"/>
  <c r="M54" i="6"/>
  <c r="N54" i="6"/>
  <c r="O54" i="6"/>
  <c r="P54" i="6"/>
  <c r="Q54" i="6"/>
  <c r="R54" i="6"/>
  <c r="S54" i="6"/>
  <c r="H55" i="6"/>
  <c r="F59" i="6"/>
  <c r="H59" i="6"/>
  <c r="J59" i="6"/>
  <c r="M59" i="6"/>
  <c r="N59" i="6"/>
  <c r="O59" i="6"/>
  <c r="P59" i="6"/>
  <c r="Q59" i="6"/>
  <c r="R59" i="6"/>
  <c r="S59" i="6"/>
  <c r="F60" i="6"/>
  <c r="H60" i="6"/>
  <c r="J60" i="6"/>
  <c r="M60" i="6"/>
  <c r="N60" i="6"/>
  <c r="O60" i="6"/>
  <c r="P60" i="6"/>
  <c r="Q60" i="6"/>
  <c r="R60" i="6"/>
  <c r="S60" i="6"/>
  <c r="F61" i="6"/>
  <c r="H61" i="6"/>
  <c r="J61" i="6"/>
  <c r="M61" i="6"/>
  <c r="N61" i="6"/>
  <c r="O61" i="6"/>
  <c r="P61" i="6"/>
  <c r="Q61" i="6"/>
  <c r="R61" i="6"/>
  <c r="S61" i="6"/>
  <c r="F62" i="6"/>
  <c r="H62" i="6"/>
  <c r="J62" i="6"/>
  <c r="M62" i="6"/>
  <c r="N62" i="6"/>
  <c r="O62" i="6"/>
  <c r="P62" i="6"/>
  <c r="Q62" i="6"/>
  <c r="R62" i="6"/>
  <c r="S62" i="6"/>
  <c r="F63" i="6"/>
  <c r="H63" i="6"/>
  <c r="J63" i="6"/>
  <c r="M63" i="6"/>
  <c r="N63" i="6"/>
  <c r="O63" i="6"/>
  <c r="P63" i="6"/>
  <c r="Q63" i="6"/>
  <c r="R63" i="6"/>
  <c r="S63" i="6"/>
  <c r="F64" i="6"/>
  <c r="H64" i="6"/>
  <c r="J64" i="6"/>
  <c r="M64" i="6"/>
  <c r="N64" i="6"/>
  <c r="O64" i="6"/>
  <c r="P64" i="6"/>
  <c r="Q64" i="6"/>
  <c r="R64" i="6"/>
  <c r="S64" i="6"/>
  <c r="F65" i="6"/>
  <c r="H65" i="6"/>
  <c r="J65" i="6"/>
  <c r="M65" i="6"/>
  <c r="N65" i="6"/>
  <c r="O65" i="6"/>
  <c r="P65" i="6"/>
  <c r="Q65" i="6"/>
  <c r="R65" i="6"/>
  <c r="S65" i="6"/>
  <c r="F66" i="6"/>
  <c r="H66" i="6"/>
  <c r="J66" i="6"/>
  <c r="M66" i="6"/>
  <c r="N66" i="6"/>
  <c r="O66" i="6"/>
  <c r="P66" i="6"/>
  <c r="Q66" i="6"/>
  <c r="R66" i="6"/>
  <c r="S66" i="6"/>
  <c r="F67" i="6"/>
  <c r="H67" i="6"/>
  <c r="J67" i="6"/>
  <c r="M67" i="6"/>
  <c r="N67" i="6"/>
  <c r="O67" i="6"/>
  <c r="P67" i="6"/>
  <c r="Q67" i="6"/>
  <c r="R67" i="6"/>
  <c r="S67" i="6"/>
  <c r="H68" i="6"/>
  <c r="J68" i="6"/>
  <c r="M68" i="6"/>
  <c r="N68" i="6"/>
  <c r="O68" i="6"/>
  <c r="P68" i="6"/>
  <c r="Q68" i="6"/>
  <c r="R68" i="6"/>
  <c r="S68" i="6"/>
  <c r="H69" i="6"/>
  <c r="J69" i="6"/>
  <c r="M69" i="6"/>
  <c r="N69" i="6"/>
  <c r="O69" i="6"/>
  <c r="P69" i="6"/>
  <c r="Q69" i="6"/>
  <c r="R69" i="6"/>
  <c r="S69" i="6"/>
  <c r="H70" i="6"/>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P173" i="1"/>
  <c r="P174" i="1"/>
  <c r="P93" i="1"/>
  <c r="P92" i="1"/>
  <c r="P91" i="1"/>
  <c r="P90" i="1"/>
  <c r="P89" i="1"/>
  <c r="P88" i="1"/>
  <c r="O33" i="1"/>
  <c r="P168" i="1"/>
  <c r="P167" i="1"/>
  <c r="P166" i="1"/>
  <c r="P165" i="1"/>
  <c r="P157" i="1"/>
  <c r="P155" i="1"/>
  <c r="P152" i="1"/>
  <c r="P149" i="1"/>
  <c r="P146" i="1"/>
  <c r="P59" i="1"/>
  <c r="O30" i="1"/>
  <c r="O36" i="1"/>
  <c r="O37" i="1"/>
  <c r="O38" i="1"/>
  <c r="P160" i="1"/>
  <c r="P162" i="1"/>
  <c r="P161" i="1"/>
  <c r="Q93" i="1"/>
  <c r="Q157" i="1"/>
  <c r="Q92" i="1"/>
  <c r="Q91" i="1"/>
  <c r="Q90" i="1"/>
  <c r="Q89" i="1"/>
  <c r="Q88" i="1"/>
  <c r="Q59" i="1"/>
  <c r="Q30" i="1"/>
  <c r="Q33" i="1"/>
  <c r="Q166" i="1"/>
  <c r="Q167" i="1"/>
  <c r="Q168" i="1"/>
  <c r="J47" i="1"/>
  <c r="J46" i="1"/>
  <c r="J45" i="1"/>
  <c r="Q152" i="1"/>
  <c r="Q155" i="1"/>
  <c r="Q165" i="1"/>
  <c r="H151" i="1"/>
  <c r="H150" i="1"/>
  <c r="Q149" i="1"/>
  <c r="H148" i="1"/>
  <c r="H147" i="1"/>
  <c r="Q146" i="1"/>
  <c r="H131" i="1"/>
  <c r="J16" i="1"/>
  <c r="J15" i="1"/>
  <c r="J14" i="1"/>
  <c r="E8" i="1"/>
  <c r="I6" i="1"/>
  <c r="O11" i="1"/>
  <c r="O12" i="1"/>
  <c r="O27" i="1"/>
  <c r="O28" i="1"/>
  <c r="O13" i="1"/>
  <c r="O32" i="1"/>
  <c r="O29" i="1"/>
  <c r="J6" i="1"/>
  <c r="H6" i="1"/>
  <c r="H7" i="1"/>
  <c r="H8" i="1"/>
  <c r="Q29" i="1"/>
  <c r="Q27" i="1"/>
  <c r="Q12" i="1"/>
  <c r="P108" i="1"/>
  <c r="P111" i="1"/>
  <c r="P110" i="1"/>
  <c r="Q110" i="1"/>
  <c r="Q28" i="1"/>
  <c r="O15" i="1"/>
  <c r="O16" i="1"/>
  <c r="P41" i="1"/>
  <c r="P44" i="1"/>
  <c r="P43" i="1"/>
  <c r="O14" i="1"/>
  <c r="P134" i="1"/>
  <c r="P141" i="1"/>
  <c r="P130" i="1"/>
  <c r="P58" i="1"/>
  <c r="P144" i="1"/>
  <c r="J7" i="1"/>
  <c r="I7" i="1"/>
  <c r="Q32" i="1"/>
  <c r="Q174" i="1"/>
  <c r="Q173" i="1"/>
  <c r="I8" i="1"/>
  <c r="O39" i="1"/>
  <c r="H31" i="3"/>
  <c r="H114" i="3"/>
  <c r="H82" i="3"/>
  <c r="H50" i="3"/>
  <c r="G8" i="3"/>
  <c r="G37" i="3"/>
  <c r="G114" i="3"/>
  <c r="G82" i="3"/>
  <c r="G50" i="3"/>
  <c r="I7" i="3"/>
  <c r="G59" i="3"/>
  <c r="G122" i="3"/>
  <c r="H89" i="3"/>
  <c r="H57" i="3"/>
  <c r="G20" i="3"/>
  <c r="G87" i="3"/>
  <c r="I64" i="3"/>
  <c r="I130" i="3"/>
  <c r="H52" i="3"/>
  <c r="G100" i="3"/>
  <c r="G89" i="3"/>
  <c r="G129" i="3"/>
  <c r="H96" i="3"/>
  <c r="H64" i="3"/>
  <c r="G31" i="3"/>
  <c r="G79" i="3"/>
  <c r="H128" i="3"/>
  <c r="G96" i="3"/>
  <c r="G64" i="3"/>
  <c r="G30" i="3"/>
  <c r="G101" i="3"/>
  <c r="G136" i="3"/>
  <c r="H103" i="3"/>
  <c r="H71" i="3"/>
  <c r="H39" i="3"/>
  <c r="H127" i="3"/>
  <c r="G32" i="3"/>
  <c r="I66" i="3"/>
  <c r="G133" i="3"/>
  <c r="H44" i="3"/>
  <c r="G108" i="3"/>
  <c r="G23" i="3"/>
  <c r="G135" i="3"/>
  <c r="H102" i="3"/>
  <c r="H70" i="3"/>
  <c r="H38" i="3"/>
  <c r="G97" i="3"/>
  <c r="H134" i="3"/>
  <c r="G102" i="3"/>
  <c r="G70" i="3"/>
  <c r="G38" i="3"/>
  <c r="H119" i="3"/>
  <c r="G11" i="3"/>
  <c r="H109" i="3"/>
  <c r="H77" i="3"/>
  <c r="H45" i="3"/>
  <c r="H139" i="3"/>
  <c r="G51" i="3"/>
  <c r="I23" i="3"/>
  <c r="I28" i="3"/>
  <c r="H60" i="3"/>
  <c r="G6" i="3"/>
  <c r="G36" i="3"/>
  <c r="H99" i="3"/>
  <c r="G19" i="3"/>
  <c r="I22" i="3"/>
  <c r="H83" i="3"/>
  <c r="H25" i="3"/>
  <c r="H43" i="3"/>
  <c r="H8" i="3"/>
  <c r="H9" i="3"/>
  <c r="Q111" i="1"/>
  <c r="Q43" i="1"/>
  <c r="I6" i="3"/>
  <c r="Q108" i="1"/>
  <c r="Q144" i="1"/>
  <c r="I117" i="3"/>
  <c r="Q130" i="1"/>
  <c r="Q58" i="1"/>
  <c r="I33" i="3"/>
  <c r="Q134" i="1"/>
  <c r="I107" i="3"/>
  <c r="Q44" i="1"/>
  <c r="P45" i="1"/>
  <c r="Q45" i="1"/>
  <c r="P46" i="1"/>
  <c r="P47" i="1"/>
  <c r="Q47" i="1"/>
  <c r="J8" i="1"/>
  <c r="P170" i="1"/>
  <c r="P153" i="1"/>
  <c r="P171" i="1"/>
  <c r="P169" i="1"/>
  <c r="P172" i="1"/>
  <c r="Q160" i="1"/>
  <c r="Q161" i="1"/>
  <c r="Q162" i="1"/>
  <c r="Q141" i="1"/>
  <c r="Q36" i="1"/>
  <c r="Q37" i="1"/>
  <c r="Q38" i="1"/>
  <c r="Q41" i="1"/>
  <c r="Q11" i="1"/>
  <c r="Q15" i="1"/>
  <c r="Q16" i="1"/>
  <c r="Q13" i="1"/>
  <c r="Q14" i="1"/>
  <c r="I134" i="3"/>
  <c r="H24" i="3"/>
  <c r="I25" i="3"/>
  <c r="H75" i="3"/>
  <c r="G69" i="3"/>
  <c r="I122" i="3"/>
  <c r="H59" i="3"/>
  <c r="G115" i="3"/>
  <c r="G132" i="3"/>
  <c r="G60" i="3"/>
  <c r="G67" i="3"/>
  <c r="H92" i="3"/>
  <c r="H29" i="3"/>
  <c r="H23" i="3"/>
  <c r="G75" i="3"/>
  <c r="G12" i="3"/>
  <c r="H53" i="3"/>
  <c r="H85" i="3"/>
  <c r="G118" i="3"/>
  <c r="G47" i="3"/>
  <c r="H137" i="3"/>
  <c r="G46" i="3"/>
  <c r="G78" i="3"/>
  <c r="G110" i="3"/>
  <c r="G15" i="3"/>
  <c r="H125" i="3"/>
  <c r="H46" i="3"/>
  <c r="H78" i="3"/>
  <c r="H110" i="3"/>
  <c r="G124" i="3"/>
  <c r="G44" i="3"/>
  <c r="H132" i="3"/>
  <c r="H68" i="3"/>
  <c r="I29" i="3"/>
  <c r="I34" i="3"/>
  <c r="G57" i="3"/>
  <c r="I4" i="3"/>
  <c r="H47" i="3"/>
  <c r="H79" i="3"/>
  <c r="H111" i="3"/>
  <c r="I24" i="3"/>
  <c r="H123" i="3"/>
  <c r="G40" i="3"/>
  <c r="G72" i="3"/>
  <c r="G104" i="3"/>
  <c r="H136" i="3"/>
  <c r="G103" i="3"/>
  <c r="H40" i="3"/>
  <c r="H72" i="3"/>
  <c r="H104" i="3"/>
  <c r="G137" i="3"/>
  <c r="G10" i="3"/>
  <c r="H124" i="3"/>
  <c r="H76" i="3"/>
  <c r="I128" i="3"/>
  <c r="I8" i="3"/>
  <c r="G111" i="3"/>
  <c r="G33" i="3"/>
  <c r="H65" i="3"/>
  <c r="H97" i="3"/>
  <c r="G130" i="3"/>
  <c r="G83" i="3"/>
  <c r="G21" i="3"/>
  <c r="G58" i="3"/>
  <c r="G90" i="3"/>
  <c r="H122" i="3"/>
  <c r="G61" i="3"/>
  <c r="I21" i="3"/>
  <c r="H58" i="3"/>
  <c r="H90" i="3"/>
  <c r="G123" i="3"/>
  <c r="I83" i="3"/>
  <c r="I103" i="3"/>
  <c r="I84" i="3"/>
  <c r="H33" i="3"/>
  <c r="G45" i="3"/>
  <c r="H107" i="3"/>
  <c r="G9" i="3"/>
  <c r="I125" i="3"/>
  <c r="H91" i="3"/>
  <c r="H35" i="3"/>
  <c r="G63" i="3"/>
  <c r="G92" i="3"/>
  <c r="H117" i="3"/>
  <c r="H100" i="3"/>
  <c r="I133" i="3"/>
  <c r="I138" i="3"/>
  <c r="G99" i="3"/>
  <c r="G25" i="3"/>
  <c r="H61" i="3"/>
  <c r="H93" i="3"/>
  <c r="G126" i="3"/>
  <c r="G71" i="3"/>
  <c r="G13" i="3"/>
  <c r="G54" i="3"/>
  <c r="G86" i="3"/>
  <c r="H118" i="3"/>
  <c r="G49" i="3"/>
  <c r="G14" i="3"/>
  <c r="H54" i="3"/>
  <c r="H86" i="3"/>
  <c r="G119" i="3"/>
  <c r="G41" i="3"/>
  <c r="G68" i="3"/>
  <c r="G91" i="3"/>
  <c r="H84" i="3"/>
  <c r="I30" i="3"/>
  <c r="I119" i="3"/>
  <c r="G81" i="3"/>
  <c r="G16" i="3"/>
  <c r="H55" i="3"/>
  <c r="H87" i="3"/>
  <c r="G120" i="3"/>
  <c r="G53" i="3"/>
  <c r="G5" i="3"/>
  <c r="G48" i="3"/>
  <c r="G80" i="3"/>
  <c r="G112" i="3"/>
  <c r="G28" i="3"/>
  <c r="H5" i="3"/>
  <c r="H48" i="3"/>
  <c r="H80" i="3"/>
  <c r="H112" i="3"/>
  <c r="H115" i="3"/>
  <c r="G52" i="3"/>
  <c r="G43" i="3"/>
  <c r="G117" i="3"/>
  <c r="I63" i="3"/>
  <c r="G39" i="3"/>
  <c r="H131" i="3"/>
  <c r="H41" i="3"/>
  <c r="H73" i="3"/>
  <c r="H105" i="3"/>
  <c r="G138" i="3"/>
  <c r="G107" i="3"/>
  <c r="G34" i="3"/>
  <c r="G66" i="3"/>
  <c r="G98" i="3"/>
  <c r="H130" i="3"/>
  <c r="G85" i="3"/>
  <c r="H34" i="3"/>
  <c r="H66" i="3"/>
  <c r="H98" i="3"/>
  <c r="G131" i="3"/>
  <c r="I5" i="3"/>
  <c r="I81" i="3"/>
  <c r="H10" i="3"/>
  <c r="H135" i="3"/>
  <c r="H28" i="3"/>
  <c r="H51" i="3"/>
  <c r="G93" i="3"/>
  <c r="I65" i="3"/>
  <c r="H67" i="3"/>
  <c r="H133" i="3"/>
  <c r="G116" i="3"/>
  <c r="H36" i="3"/>
  <c r="G125" i="3"/>
  <c r="I132" i="3"/>
  <c r="G22" i="3"/>
  <c r="H121" i="3"/>
  <c r="H37" i="3"/>
  <c r="H69" i="3"/>
  <c r="H101" i="3"/>
  <c r="G134" i="3"/>
  <c r="G95" i="3"/>
  <c r="G26" i="3"/>
  <c r="G62" i="3"/>
  <c r="G94" i="3"/>
  <c r="H126" i="3"/>
  <c r="G73" i="3"/>
  <c r="G27" i="3"/>
  <c r="H62" i="3"/>
  <c r="H94" i="3"/>
  <c r="G127" i="3"/>
  <c r="G113" i="3"/>
  <c r="G84" i="3"/>
  <c r="G24" i="3"/>
  <c r="H108" i="3"/>
  <c r="I131" i="3"/>
  <c r="I139" i="3"/>
  <c r="G105" i="3"/>
  <c r="G29" i="3"/>
  <c r="H63" i="3"/>
  <c r="H95" i="3"/>
  <c r="G128" i="3"/>
  <c r="G77" i="3"/>
  <c r="G17" i="3"/>
  <c r="G56" i="3"/>
  <c r="G88" i="3"/>
  <c r="H120" i="3"/>
  <c r="G55" i="3"/>
  <c r="G18" i="3"/>
  <c r="H56" i="3"/>
  <c r="H88" i="3"/>
  <c r="G121" i="3"/>
  <c r="G4" i="3"/>
  <c r="G76" i="3"/>
  <c r="I10" i="3"/>
  <c r="H30" i="3"/>
  <c r="I67" i="3"/>
  <c r="G65" i="3"/>
  <c r="G7" i="3"/>
  <c r="H49" i="3"/>
  <c r="H81" i="3"/>
  <c r="H113" i="3"/>
  <c r="G35" i="3"/>
  <c r="H129" i="3"/>
  <c r="G42" i="3"/>
  <c r="G74" i="3"/>
  <c r="G106" i="3"/>
  <c r="H138" i="3"/>
  <c r="G109" i="3"/>
  <c r="H42" i="3"/>
  <c r="H74" i="3"/>
  <c r="H106" i="3"/>
  <c r="G139" i="3"/>
  <c r="I114" i="3"/>
  <c r="Q169" i="1"/>
  <c r="O19" i="1"/>
  <c r="H13" i="3"/>
  <c r="O18" i="1"/>
  <c r="H12" i="3"/>
  <c r="O34" i="1"/>
  <c r="H26" i="3"/>
  <c r="O26" i="1"/>
  <c r="H20" i="3"/>
  <c r="O22" i="1"/>
  <c r="H16" i="3"/>
  <c r="O25" i="1"/>
  <c r="H19" i="3"/>
  <c r="O20" i="1"/>
  <c r="H14" i="3"/>
  <c r="O31" i="1"/>
  <c r="H116" i="3"/>
  <c r="O21" i="1"/>
  <c r="H15" i="3"/>
  <c r="O24" i="1"/>
  <c r="H18" i="3"/>
  <c r="O40" i="1"/>
  <c r="H32" i="3"/>
  <c r="O23" i="1"/>
  <c r="H17" i="3"/>
  <c r="O17" i="1"/>
  <c r="H11" i="3"/>
  <c r="O35" i="1"/>
  <c r="H27" i="3"/>
  <c r="H7" i="3"/>
  <c r="H21" i="3"/>
  <c r="H4" i="3"/>
  <c r="H22" i="3"/>
  <c r="H6" i="3"/>
  <c r="Q171" i="1"/>
  <c r="I136" i="3"/>
  <c r="Q172" i="1"/>
  <c r="I137" i="3"/>
  <c r="Q170" i="1"/>
  <c r="I135" i="3"/>
  <c r="Q153" i="1"/>
  <c r="I126" i="3"/>
  <c r="Q46" i="1"/>
  <c r="I9" i="3"/>
  <c r="P96" i="1"/>
  <c r="I69" i="3"/>
  <c r="P100" i="1"/>
  <c r="P104" i="1"/>
  <c r="P112" i="1"/>
  <c r="P116" i="1"/>
  <c r="I89" i="3"/>
  <c r="P120" i="1"/>
  <c r="P124" i="1"/>
  <c r="P128" i="1"/>
  <c r="P62" i="1"/>
  <c r="I37" i="3"/>
  <c r="P66" i="1"/>
  <c r="I41" i="3"/>
  <c r="P70" i="1"/>
  <c r="P74" i="1"/>
  <c r="P78" i="1"/>
  <c r="I53" i="3"/>
  <c r="P82" i="1"/>
  <c r="P86" i="1"/>
  <c r="I61" i="3"/>
  <c r="P49" i="1"/>
  <c r="P53" i="1"/>
  <c r="I16" i="3"/>
  <c r="P57" i="1"/>
  <c r="P163" i="1"/>
  <c r="P135" i="1"/>
  <c r="P139" i="1"/>
  <c r="I112" i="3"/>
  <c r="P107" i="1"/>
  <c r="I80" i="3"/>
  <c r="P119" i="1"/>
  <c r="P61" i="1"/>
  <c r="P69" i="1"/>
  <c r="I44" i="3"/>
  <c r="P81" i="1"/>
  <c r="I56" i="3"/>
  <c r="P48" i="1"/>
  <c r="I11" i="3"/>
  <c r="P56" i="1"/>
  <c r="P164" i="1"/>
  <c r="I32" i="3"/>
  <c r="P94" i="1"/>
  <c r="P97" i="1"/>
  <c r="P101" i="1"/>
  <c r="P105" i="1"/>
  <c r="I78" i="3"/>
  <c r="P109" i="1"/>
  <c r="P113" i="1"/>
  <c r="I86" i="3"/>
  <c r="P117" i="1"/>
  <c r="P121" i="1"/>
  <c r="I94" i="3"/>
  <c r="P125" i="1"/>
  <c r="I98" i="3"/>
  <c r="P129" i="1"/>
  <c r="P63" i="1"/>
  <c r="P67" i="1"/>
  <c r="I42" i="3"/>
  <c r="P71" i="1"/>
  <c r="I46" i="3"/>
  <c r="P75" i="1"/>
  <c r="P79" i="1"/>
  <c r="P83" i="1"/>
  <c r="I58" i="3"/>
  <c r="P87" i="1"/>
  <c r="P50" i="1"/>
  <c r="I13" i="3"/>
  <c r="P54" i="1"/>
  <c r="P156" i="1"/>
  <c r="I129" i="3"/>
  <c r="P159" i="1"/>
  <c r="I27" i="3"/>
  <c r="P142" i="1"/>
  <c r="P136" i="1"/>
  <c r="P140" i="1"/>
  <c r="I113" i="3"/>
  <c r="P99" i="1"/>
  <c r="P123" i="1"/>
  <c r="P65" i="1"/>
  <c r="P77" i="1"/>
  <c r="I52" i="3"/>
  <c r="P98" i="1"/>
  <c r="I71" i="3"/>
  <c r="P102" i="1"/>
  <c r="I75" i="3"/>
  <c r="P106" i="1"/>
  <c r="P114" i="1"/>
  <c r="I87" i="3"/>
  <c r="P118" i="1"/>
  <c r="I91" i="3"/>
  <c r="P122" i="1"/>
  <c r="P126" i="1"/>
  <c r="P95" i="1"/>
  <c r="I68" i="3"/>
  <c r="P64" i="1"/>
  <c r="P68" i="1"/>
  <c r="P72" i="1"/>
  <c r="P76" i="1"/>
  <c r="I51" i="3"/>
  <c r="P80" i="1"/>
  <c r="P84" i="1"/>
  <c r="I59" i="3"/>
  <c r="P60" i="1"/>
  <c r="P51" i="1"/>
  <c r="I14" i="3"/>
  <c r="P55" i="1"/>
  <c r="P42" i="1"/>
  <c r="P154" i="1"/>
  <c r="P158" i="1"/>
  <c r="I26" i="3"/>
  <c r="P143" i="1"/>
  <c r="Q143" i="1"/>
  <c r="P137" i="1"/>
  <c r="P103" i="1"/>
  <c r="P115" i="1"/>
  <c r="I88" i="3"/>
  <c r="P127" i="1"/>
  <c r="P73" i="1"/>
  <c r="P85" i="1"/>
  <c r="P52" i="1"/>
  <c r="I15" i="3"/>
  <c r="P138" i="1"/>
  <c r="I111" i="3"/>
  <c r="P150" i="1"/>
  <c r="P148" i="1"/>
  <c r="P151" i="1"/>
  <c r="I124" i="3"/>
  <c r="P147" i="1"/>
  <c r="Q22" i="1"/>
  <c r="P133" i="1"/>
  <c r="P132" i="1"/>
  <c r="P131" i="1"/>
  <c r="P145" i="1"/>
  <c r="Q17" i="1"/>
  <c r="Q26" i="1"/>
  <c r="Q21" i="1"/>
  <c r="Q39" i="1"/>
  <c r="Q19" i="1"/>
  <c r="Q18" i="1"/>
  <c r="Q24" i="1"/>
  <c r="J4" i="3"/>
  <c r="L4" i="3"/>
  <c r="Q25" i="1"/>
  <c r="Q35" i="1"/>
  <c r="Q62" i="1"/>
  <c r="Q53" i="1"/>
  <c r="Q116" i="1"/>
  <c r="Q34" i="1"/>
  <c r="Q40" i="1"/>
  <c r="Q20" i="1"/>
  <c r="Q86" i="1"/>
  <c r="Q50" i="1"/>
  <c r="Q23" i="1"/>
  <c r="Q31" i="1"/>
  <c r="Q113" i="1"/>
  <c r="Q48" i="1"/>
  <c r="Q83" i="1"/>
  <c r="Q102" i="1"/>
  <c r="Q52" i="1"/>
  <c r="Q140" i="1"/>
  <c r="Q151" i="1"/>
  <c r="Q114" i="1"/>
  <c r="Q121" i="1"/>
  <c r="Q76" i="1"/>
  <c r="Q69" i="1"/>
  <c r="Q95" i="1"/>
  <c r="Q115" i="1"/>
  <c r="Q125" i="1"/>
  <c r="Q127" i="1"/>
  <c r="I100" i="3"/>
  <c r="Q55" i="1"/>
  <c r="I18" i="3"/>
  <c r="Q80" i="1"/>
  <c r="I55" i="3"/>
  <c r="Q64" i="1"/>
  <c r="I39" i="3"/>
  <c r="Q87" i="1"/>
  <c r="I62" i="3"/>
  <c r="I116" i="3"/>
  <c r="Q145" i="1"/>
  <c r="I118" i="3"/>
  <c r="Q98" i="1"/>
  <c r="Q131" i="1"/>
  <c r="I104" i="3"/>
  <c r="Q133" i="1"/>
  <c r="I106" i="3"/>
  <c r="Q147" i="1"/>
  <c r="I120" i="3"/>
  <c r="Q109" i="1"/>
  <c r="I82" i="3"/>
  <c r="Q57" i="1"/>
  <c r="I20" i="3"/>
  <c r="Q82" i="1"/>
  <c r="I57" i="3"/>
  <c r="Q118" i="1"/>
  <c r="Q96" i="1"/>
  <c r="Q105" i="1"/>
  <c r="Q159" i="1"/>
  <c r="Q138" i="1"/>
  <c r="Q84" i="1"/>
  <c r="Q139" i="1"/>
  <c r="Q77" i="1"/>
  <c r="Q78" i="1"/>
  <c r="Q71" i="1"/>
  <c r="Q148" i="1"/>
  <c r="I121" i="3"/>
  <c r="Q85" i="1"/>
  <c r="I60" i="3"/>
  <c r="Q103" i="1"/>
  <c r="I76" i="3"/>
  <c r="Q60" i="1"/>
  <c r="I35" i="3"/>
  <c r="Q72" i="1"/>
  <c r="I47" i="3"/>
  <c r="Q126" i="1"/>
  <c r="I99" i="3"/>
  <c r="Q106" i="1"/>
  <c r="I79" i="3"/>
  <c r="Q65" i="1"/>
  <c r="I40" i="3"/>
  <c r="Q136" i="1"/>
  <c r="I109" i="3"/>
  <c r="Q54" i="1"/>
  <c r="I17" i="3"/>
  <c r="Q79" i="1"/>
  <c r="I54" i="3"/>
  <c r="Q63" i="1"/>
  <c r="I38" i="3"/>
  <c r="Q117" i="1"/>
  <c r="I90" i="3"/>
  <c r="Q101" i="1"/>
  <c r="I74" i="3"/>
  <c r="Q56" i="1"/>
  <c r="I19" i="3"/>
  <c r="Q61" i="1"/>
  <c r="I36" i="3"/>
  <c r="Q135" i="1"/>
  <c r="I108" i="3"/>
  <c r="Q49" i="1"/>
  <c r="I12" i="3"/>
  <c r="Q74" i="1"/>
  <c r="I49" i="3"/>
  <c r="Q128" i="1"/>
  <c r="I101" i="3"/>
  <c r="Q112" i="1"/>
  <c r="I85" i="3"/>
  <c r="Q99" i="1"/>
  <c r="I72" i="3"/>
  <c r="Q120" i="1"/>
  <c r="I93" i="3"/>
  <c r="Q100" i="1"/>
  <c r="I73" i="3"/>
  <c r="Q66" i="1"/>
  <c r="Q81" i="1"/>
  <c r="Q158" i="1"/>
  <c r="Q67" i="1"/>
  <c r="Q51" i="1"/>
  <c r="Q107" i="1"/>
  <c r="Q164" i="1"/>
  <c r="Q132" i="1"/>
  <c r="I105" i="3"/>
  <c r="Q94" i="1"/>
  <c r="Q150" i="1"/>
  <c r="I123" i="3"/>
  <c r="Q73" i="1"/>
  <c r="I48" i="3"/>
  <c r="Q137" i="1"/>
  <c r="I110" i="3"/>
  <c r="Q42" i="1"/>
  <c r="I127" i="3"/>
  <c r="Q68" i="1"/>
  <c r="I43" i="3"/>
  <c r="Q122" i="1"/>
  <c r="I95" i="3"/>
  <c r="Q123" i="1"/>
  <c r="I96" i="3"/>
  <c r="Q142" i="1"/>
  <c r="I115" i="3"/>
  <c r="Q75" i="1"/>
  <c r="I50" i="3"/>
  <c r="Q129" i="1"/>
  <c r="I102" i="3"/>
  <c r="Q97" i="1"/>
  <c r="I70" i="3"/>
  <c r="Q119" i="1"/>
  <c r="I92" i="3"/>
  <c r="Q163" i="1"/>
  <c r="I31" i="3"/>
  <c r="Q70" i="1"/>
  <c r="I45" i="3"/>
  <c r="Q124" i="1"/>
  <c r="I97" i="3"/>
  <c r="Q104" i="1"/>
  <c r="I77" i="3"/>
  <c r="Q156" i="1"/>
  <c r="Q154" i="1"/>
</calcChain>
</file>

<file path=xl/sharedStrings.xml><?xml version="1.0" encoding="utf-8"?>
<sst xmlns="http://schemas.openxmlformats.org/spreadsheetml/2006/main" count="2641" uniqueCount="660">
  <si>
    <t>WHE/OSL - v0.1</t>
  </si>
  <si>
    <t>Only fill yellow cells</t>
  </si>
  <si>
    <t>Total No. of beds</t>
  </si>
  <si>
    <t>Location (site)</t>
  </si>
  <si>
    <t>Country prepardness</t>
  </si>
  <si>
    <t>Period (Days)</t>
  </si>
  <si>
    <t>Date</t>
  </si>
  <si>
    <t>Occupancy rates</t>
  </si>
  <si>
    <t xml:space="preserve">* Consumables are quantified as unit on relation to total of suspected, confirmed and ICU cases estimated per month.
</t>
  </si>
  <si>
    <t>Responsible</t>
  </si>
  <si>
    <t>Beds (Full)</t>
  </si>
  <si>
    <t xml:space="preserve">* Quantities of spare accessories are calculated on relation to common of use of the equipment.
</t>
  </si>
  <si>
    <t>Main equipment</t>
  </si>
  <si>
    <t>* The percentage of ICU beds is a "common agreement" in design of healthcare facilities (10 to 20% of total no. of beds).</t>
  </si>
  <si>
    <t>Suspected</t>
  </si>
  <si>
    <t>Consumables or accessories</t>
  </si>
  <si>
    <t>* The percentage for paediatric supplies is set at 20% (for which 5% is for neonate).</t>
  </si>
  <si>
    <t xml:space="preserve">% of total capacity for beds of </t>
  </si>
  <si>
    <t>Not applicable</t>
  </si>
  <si>
    <t xml:space="preserve">* It is considered that the main equipment includes its set of accessories when purchased.
</t>
  </si>
  <si>
    <t>Average number of days of stay</t>
  </si>
  <si>
    <t>Suspected cases: Triage and observation room / CENTRE</t>
  </si>
  <si>
    <t>No. of beds</t>
  </si>
  <si>
    <t>Bed-Day</t>
  </si>
  <si>
    <t>ICU cases: IV fluids and Mechanical Ventilation</t>
  </si>
  <si>
    <t>Total cases (patients)</t>
  </si>
  <si>
    <t>Designation (EN)</t>
  </si>
  <si>
    <t>Variable</t>
  </si>
  <si>
    <t>Per bed</t>
  </si>
  <si>
    <t>Per case</t>
  </si>
  <si>
    <t>Per equipment</t>
  </si>
  <si>
    <t>Per centre</t>
  </si>
  <si>
    <t>No. of beds sharing equipment (for confirmed case only)</t>
  </si>
  <si>
    <t>Ratio remarks</t>
  </si>
  <si>
    <t>Per bed.</t>
  </si>
  <si>
    <t>Two spare accessories per 20 eqt.</t>
  </si>
  <si>
    <t>(concentr.O2) FLOW SPLITTER pediat., 5 flowmeters 0-2L/min (Sureflow FM069-2)</t>
  </si>
  <si>
    <t>NASAL OXYGEN CANNULA,  2.1m, 2 prongs + tube, adult</t>
  </si>
  <si>
    <t>Per month. According to use per px.</t>
  </si>
  <si>
    <t>NASAL OXYGEN CANNULA, 2 prongs + tube, paediatric</t>
  </si>
  <si>
    <t>NASAL OXYGEN CANNULA, 2 prongs + tube, neonate</t>
  </si>
  <si>
    <t>TUBE, silicone, autoclavable, int. diam.5 mm, 25 m</t>
  </si>
  <si>
    <t>Per ICU bed.</t>
  </si>
  <si>
    <t>(ECG) ELECTRODE GEL, bottle</t>
  </si>
  <si>
    <t>Per month. According to use. 5% use of disposable electrode (optional).</t>
  </si>
  <si>
    <t>Breathing circuit (tubes/balloon/valves/mask), ADULT, single use</t>
  </si>
  <si>
    <t>Per month. According to use per px. Consider to change to reusable.</t>
  </si>
  <si>
    <t>Breathing circuit (tubes/balloon/valves/mask), PAEDIATRIC, single use</t>
  </si>
  <si>
    <t>Breathing circuit (tubes/balloon/valves/mask), NEONATE, single use</t>
  </si>
  <si>
    <t>BACTERIA FILTER, unit</t>
  </si>
  <si>
    <t>Per month. According to packaging and use. Calculation is to change every 2 px.</t>
  </si>
  <si>
    <t>TUBE, silicone, autoclavable, int. diam.8 mm, 10 m</t>
  </si>
  <si>
    <t>Per ICU bed. To consider the use of more than one channel (This one has a flow range of 0.1-1200 L. Other pumps could manage up 1500 L).</t>
  </si>
  <si>
    <t>Per month. According to use per px. Calculation is 2 lines per px.</t>
  </si>
  <si>
    <t>DRILL, FOR VASCULAR ACCESS, with transport bag</t>
  </si>
  <si>
    <t>NEEDLE + STABILIZER KIT, 15 G, 15 mm, PAEDIATRIC</t>
  </si>
  <si>
    <t>50 % of the ICU infants. According to use, but equipment may have intermittent use.</t>
  </si>
  <si>
    <t>NEEDLE + STABILIZER KIT, 15 G, 25 mm, ADULT</t>
  </si>
  <si>
    <t>10 % of the ICU adults. According to use, but equipment may have intermittent use.</t>
  </si>
  <si>
    <t>5 % of CPR. According to use, but equipment may have intermittent use.</t>
  </si>
  <si>
    <t>Table, resuscitation, neonate</t>
  </si>
  <si>
    <t>Alternative ultrasound to be quoted and to evaluate ease of use.</t>
  </si>
  <si>
    <t>(ultrasound transducer) CONDUCTIVE GEL, 5L, container</t>
  </si>
  <si>
    <t>Per month. According to use. 10 mL per patient, 2 US studies. Calculation is per litre.</t>
  </si>
  <si>
    <t>Per Bed-Day</t>
  </si>
  <si>
    <t>Per month. According to use. 5% of moderate patients.</t>
  </si>
  <si>
    <t>PULSE OXYMETER - FINGERTIP</t>
  </si>
  <si>
    <t>According to use, but equipment may have intermittent use.</t>
  </si>
  <si>
    <t>For drug calculation of paediatric and neonates.</t>
  </si>
  <si>
    <t>SCALE, electronic, 50g/0-200kg</t>
  </si>
  <si>
    <t>AUTOCLAVE, 39 L, with single burner</t>
  </si>
  <si>
    <t>Indicator, TST (Time, Steam, Temperature), Type 5</t>
  </si>
  <si>
    <t>Paper sheet, crepe, for sterilization, 60 g/m2, 90 x 90 cm</t>
  </si>
  <si>
    <t>Paper sheet, non-woven, for sterilization, 120 x 120 cm</t>
  </si>
  <si>
    <t>Tape, adhesive, indicator Type 1, for steam sterilizer, 18 mm x 48 m</t>
  </si>
  <si>
    <t>Kerosene stove, electric heating plate</t>
  </si>
  <si>
    <t>Timer</t>
  </si>
  <si>
    <t>Severe</t>
  </si>
  <si>
    <t>ICU</t>
  </si>
  <si>
    <t>Severe cases: 
IV fluids and Oxygen Therapy</t>
  </si>
  <si>
    <t>ICU cases: 
IV fluids and Mechanical Ventilation</t>
  </si>
  <si>
    <t>* Be careful with accessories and consumables that are not brand related to be included in the first delivery; they should be calculated according to the health care facility needs.</t>
  </si>
  <si>
    <t>Per adult patient. It is not recommended for paediatric patients.</t>
  </si>
  <si>
    <t>CPAP unit w/nasal tubing and mask for adult</t>
  </si>
  <si>
    <t>For infant use. Up to 5 L/min O2 and 5 L/min medical air.</t>
  </si>
  <si>
    <t>For adult use. To treat hypercarbic respiratory failure (few incidence: 10% of adult).</t>
  </si>
  <si>
    <t>TUBE, VACUUM, plastic, Li-HEPARIN, 2 mL green</t>
  </si>
  <si>
    <t>TUBE, VACUUM, plastic, Li-HEPARIN, 4 mL green</t>
  </si>
  <si>
    <t>Consumables</t>
  </si>
  <si>
    <t>Accessories</t>
  </si>
  <si>
    <t>Optiflow + Nasal Cannula, small, pack of 20</t>
  </si>
  <si>
    <t>Optiflow + Nasal Cannula, medium, pack of 20</t>
  </si>
  <si>
    <t>Optiflow + Nasal Cannula, large, pack of 20</t>
  </si>
  <si>
    <t>Disinfection kit</t>
  </si>
  <si>
    <t>Cleaning Sponge Stick, pack of 20</t>
  </si>
  <si>
    <t>Disinfection filter, pack of 2</t>
  </si>
  <si>
    <t>* Oxygen Therapy devices may be chosen according to the required flow of oxygen (up to 15 L/min).</t>
  </si>
  <si>
    <t>Type</t>
  </si>
  <si>
    <t>Ancillary</t>
  </si>
  <si>
    <t>Medical Purpose</t>
  </si>
  <si>
    <t>Medical Area</t>
  </si>
  <si>
    <t>Monitoring</t>
  </si>
  <si>
    <t>Oxygen therapy</t>
  </si>
  <si>
    <t>Drug administration</t>
  </si>
  <si>
    <t>Blood Chemistry</t>
  </si>
  <si>
    <t>Mask, oxygen, with connection tube, reservoir bag and valve, high-concentration, adult, non-sterile, single use</t>
  </si>
  <si>
    <t>Mask, oxygen, with connection tube, reservoir bag and valve, high-concentration, paediatric, non-sterile, single use</t>
  </si>
  <si>
    <t>Venturi Mask, with percent O2 Lock + 2.1 m tubing , adult</t>
  </si>
  <si>
    <t>Venturi Mask, with percent O2 Lock + 2.1 m tubing , paediatric</t>
  </si>
  <si>
    <t>Catheter, nasal, 8 Fr, 40 cm, with lateral eyes, sterile, single use</t>
  </si>
  <si>
    <t>Flowmeter, Thorpe tube, for oxygen 0-15L/min</t>
  </si>
  <si>
    <t>Airway Management</t>
  </si>
  <si>
    <t>CRICOTHYROTOMY, SET, emergency, 6 mm, ster., s.u., w/acc.</t>
  </si>
  <si>
    <t>Supplied with:
1  - 6.0 mm, cuffed cricothyroidotomy tube
1  - cricothyroidotomy, tube holder
1  - dilator
1  - scalpel blade, No. 15, for handle No. 3, sterile, single use
1  - suture, surgical, synthetic, non absorbable, monofilament, DEC 3.5 (0), 45 cm, with needle, 3/8 circle, 29.9 mm, cutting point
1  - syringe, 10 mL, two or three pieces, Luer type, sterile, single use
1  - Thermovent T (HME)</t>
  </si>
  <si>
    <t>Recommended to use sterile; but it exists the possibility of being reusable and autoclavable.</t>
  </si>
  <si>
    <t>ENDOTRACHEAL TUBE INTRODUCER, Bougie, ster., s.u., Fr15, 70cm</t>
  </si>
  <si>
    <t>ENDOTRACHEAL TUBE INTRODUCER, Bougie, ster., s.u., Fr10, 60cm</t>
  </si>
  <si>
    <t>ENDOTRACHEAL TUBE INTRODUCER, Stylet, ster., s.u., Fr14, 30 to 45 cm</t>
  </si>
  <si>
    <t>ENDOTRACHEAL TUBE INTRODUCER, Stylet, ster., s.u., Fr10, 30 to 45 cm</t>
  </si>
  <si>
    <t>TUBE, ENDOTRACHEAL, No.2, w/o cuff, ster., s.u.</t>
  </si>
  <si>
    <t>TUBE, ENDOTRACHEAL, No.2.5, w/o cuff, ster., s.u.</t>
  </si>
  <si>
    <t>TUBE, ENDOTRACHEAL, No.3, w/o cuff, ster., s.u.</t>
  </si>
  <si>
    <t>TUBE, ENDOTRACHEAL, No.3.5, w/o cuff, ster., s.u.</t>
  </si>
  <si>
    <t>TUBE, ENDOTRACHEAL, No.4, w/o cuff, ster., s.u.</t>
  </si>
  <si>
    <t>TUBE, ENDOTRACHEAL, No.5, w/o cuff, ster., s.u.</t>
  </si>
  <si>
    <t>TUBE, ENDOTRACHEAL, No.4, w/ cuff, ster., s.u.</t>
  </si>
  <si>
    <t>TUBE, ENDOTRACHEAL, No.5, w/ cuff, ster., s.u.</t>
  </si>
  <si>
    <t>TUBE, ENDOTRACHEAL, No.6, w/ cuff, ster., s.u.</t>
  </si>
  <si>
    <t>TUBE, ENDOTRACHEAL, No.7, w/ cuff, ster., s.u.</t>
  </si>
  <si>
    <t>TUBE, ENDOTRACHEAL, No.8, w/ cuff, ster., s.u.</t>
  </si>
  <si>
    <t>TUBE, ENDOTRACHEAL, No.9, w/ cuff, ster., s.u.</t>
  </si>
  <si>
    <t>Laryngeal mask airway (LMA), size 2, sterile, single use</t>
  </si>
  <si>
    <t>Added as an option of endotracheal tube (ETT).</t>
  </si>
  <si>
    <t>Laryngeal mask airway (LMA), size 3, sterile, single use</t>
  </si>
  <si>
    <t>Laryngeal mask airway (LMA), size 4, sterile, single use</t>
  </si>
  <si>
    <t>Colorimetric End Tidal CO2 detector, adult, s.u.</t>
  </si>
  <si>
    <t>Used to confirm proper ETT placement.</t>
  </si>
  <si>
    <t>Colorimetric End Tidal CO2 detector, paediatric, s.u.</t>
  </si>
  <si>
    <t>SYRINGE, Luer slip, 10mL, sterile, single use</t>
  </si>
  <si>
    <t>Used to inflate the ETT cuff.</t>
  </si>
  <si>
    <t>LUBRICATING Jelly, 5g, box of 150</t>
  </si>
  <si>
    <t>FORCEPS, MAGILL, paediatric, 15 cm</t>
  </si>
  <si>
    <t>FORCEPS, MAGILL, child, 19 cm</t>
  </si>
  <si>
    <t>FORCEPS, MAGILL, adult, 24 cm</t>
  </si>
  <si>
    <t>LARYNGOSCOPE,fib.opt, ad/ch, diam.28mm, blades(Macintosh2/3/4+Miller1), sp.bulbs</t>
  </si>
  <si>
    <t>Supplied with:
* Blades, Macintosh type (curved): No. 2, length 90 - 110 mm, for child. No. 3, length 110 - 135 mm, for small adult. No. 4, length 135 - 155 mm, for adult.
* Blades, Miller type (straight): No. 1, length 100 mm.
* Heavy-walled plastic or metal case.
* Six compatible batteries in total.
* Four extra halogen bulbs.</t>
  </si>
  <si>
    <t>LARYNGOSCOPE,fib.opt, neonate, diam.19mm, blades(Macintosh0/1/2), sp.bulbs,batt.</t>
  </si>
  <si>
    <t>Supplied with:
* Blades, Macintosh type (curved): No. 0, length 55 mm, for newborn. No. 1, length 70 mm, for infant. No. 2, length 90 mm, for child.
* Heavy-walled plastic or metal case.
* Six compatible batteries in total.
* Four extra halogen bulbs.</t>
  </si>
  <si>
    <t>Mechanical ventilation</t>
  </si>
  <si>
    <t>SELF-INFLATING BAG, ad./child + masks RH5 / RH2 (Ambu type)</t>
  </si>
  <si>
    <t>Compressible self-refilling ventilation bag, capacity: 1475-2000mL.
Oxygen reservoir bag complete.
Non-rebreathing patient valve with pressure limiting valve, patient connector outside/inside diameter: 22/15 mm.
Inlet valve with nipple for 02 tubing.
Masks, silicon, in 3 sizes (adult small, adult medium and adult large).</t>
  </si>
  <si>
    <t>SELF-INFLATING BAG, child/neonate + masks RH2/S1 (Ambu type)</t>
  </si>
  <si>
    <t>Compressible self-refilling ventilation bag, child, capacity: 500-700mL.
Oxygen reservoir bag complete.
Non-rebreathing patient valve with pressure limiting valve, patient connector outside/inside diameter: 22/15 mm.
Inlet valve with nipple for 02 tubing.
Masks, silicon, for infants.</t>
  </si>
  <si>
    <t>Suction bulb, for newborn, reusable, autoclavable</t>
  </si>
  <si>
    <t>Filter, heat and moisture exchanger (HMEF), high efficiency, with connectors, adult, single use</t>
  </si>
  <si>
    <t>Normally for long term ventilated patients.</t>
  </si>
  <si>
    <t>Filter, heat and moisture exchanger (HMEF), high efficiency, with connectors, paediatric, single use</t>
  </si>
  <si>
    <t xml:space="preserve">Gastro-enteral Feeding </t>
  </si>
  <si>
    <t>Tube, feeding, nasogastric, 10 Fr, 50 cm, ENFit tip, sterile, single use</t>
  </si>
  <si>
    <t>Tube, feeding, nasogastric, 12 Fr, 90 cm, ENFit tip, sterile, single use</t>
  </si>
  <si>
    <t>Tube, feeding, nasogastric, 14 Fr, 90 cm, ENFit tip, sterile, single use</t>
  </si>
  <si>
    <t>Tube, feeding, nasogastric, 6 Fr, 50 cm, ENFit tip, sterile, single use</t>
  </si>
  <si>
    <t>Tube, feeding, nasogastric, 8 Fr, 50 cm, ENFit tip, sterile, single use</t>
  </si>
  <si>
    <t>LUBRICATING Jelly, 50g, tube</t>
  </si>
  <si>
    <t>Used for the allocation of the nasogastric feeding tube.</t>
  </si>
  <si>
    <t>Pad, absorbent</t>
  </si>
  <si>
    <t>Basin kidney, stainless steel, 825 mL</t>
  </si>
  <si>
    <t>Stethoscope, binaural, double cup, adult/child, single use</t>
  </si>
  <si>
    <t>Central line</t>
  </si>
  <si>
    <t>Central Venous Catheters kit</t>
  </si>
  <si>
    <t>Supplied with:
Finder needle, syringe, wire, dilator, lidocaine, scapel, needle, thread (e.g., ARROW)</t>
  </si>
  <si>
    <t>Transparent adhesive plasters, washproof, 5x5 cm</t>
  </si>
  <si>
    <t>(e.g., Tegaderm)</t>
  </si>
  <si>
    <t>Urine collection</t>
  </si>
  <si>
    <t>Bag, collecting, urine, with outlet tap, with non-return valve, 2000 mL, adult, non-sterile, single use</t>
  </si>
  <si>
    <t>General supplies</t>
  </si>
  <si>
    <t>Compress, gauze, 10 x 10 cm, 8 to 12 ply, sterile, single use</t>
  </si>
  <si>
    <t>Tape, surgical, hypoallergenic, 5 x 2.5 cm</t>
  </si>
  <si>
    <t>Drape, surgical, non woven, sterile, single use</t>
  </si>
  <si>
    <t>Gloves, examination, nitrile, powder-free, pair-packed, large, sterile, single use</t>
  </si>
  <si>
    <t>Sterile gloves.</t>
  </si>
  <si>
    <t>Gloves, examination, nitrile, powder-free, pair-packed, medium, sterile, single use</t>
  </si>
  <si>
    <t>Gloves, examination, nitrile, powder-free, pair-packed, small, sterile, single use</t>
  </si>
  <si>
    <t>Antiseptic Wipe with Alcohol &amp; Chlorhexidine</t>
  </si>
  <si>
    <t>Drug list? It is needed for many procedures in this list.</t>
  </si>
  <si>
    <t>Arterial Blood Sample Kits</t>
  </si>
  <si>
    <t>Arterial blood sampling syringes with dry lithium heparin [23.5 iu/mL]</t>
  </si>
  <si>
    <t>Approx. Cost
(USD)</t>
  </si>
  <si>
    <t>Total Apprx. Cost (USD)</t>
  </si>
  <si>
    <t>Total
Quantity</t>
  </si>
  <si>
    <t>CONNECTOR, biconical, symmetric, ext. diam.7-11 mm, autoclav.</t>
  </si>
  <si>
    <t>Used for oxygen source device.</t>
  </si>
  <si>
    <t>Per 2 beds (Split between 2 px. maximum because the O2 flow should be minimum 3L (infants) and 6 L (adults)).</t>
  </si>
  <si>
    <t>For wall oxygen.</t>
  </si>
  <si>
    <t>For emergency cleaning of airways.</t>
  </si>
  <si>
    <t>Equipment</t>
  </si>
  <si>
    <t>Drug list?</t>
  </si>
  <si>
    <t>Calculation of this cartridge to be higher than the second one.</t>
  </si>
  <si>
    <t>Calculation of this cartridge to be lower than the first one.</t>
  </si>
  <si>
    <t>Two spare per equipment.</t>
  </si>
  <si>
    <t>Per centre. One cartridge is aimed to perform a test panel for one patient.</t>
  </si>
  <si>
    <t xml:space="preserve">Diagnostic imaging </t>
  </si>
  <si>
    <t>Per ICU bed connected to patient ventilator.</t>
  </si>
  <si>
    <t>Sterilization</t>
  </si>
  <si>
    <t>MONITOR PATIENT, NIBP, w/o ECG , battery, trolley, +acc.</t>
  </si>
  <si>
    <t>CONCENTRATOR O2 10L, 230V, 50 Hz + acc.</t>
  </si>
  <si>
    <t>(humidifier) HOSE CONNECTOR 9/16</t>
  </si>
  <si>
    <t>(humidifier) HOSE CONNECTOR</t>
  </si>
  <si>
    <t>HUMIDIFIER, autoclavable</t>
  </si>
  <si>
    <t>(concentr.O2) FLOW SPLITTER pediat., 5 flowmeters 0-2L/min</t>
  </si>
  <si>
    <t>CPAP 10 machine, w/twin flowmeters</t>
  </si>
  <si>
    <t>SUCTION PUMP, MECHANICAL + collection bottles</t>
  </si>
  <si>
    <t>ELECTRONIC DROP COUNTER, IV fluids infu. gravity monitor, alarm, batt.AA</t>
  </si>
  <si>
    <t>CLINICAL CHEMISTRY ANALYSER</t>
  </si>
  <si>
    <t>CARTRIDGE ( metabolic status and renal function)</t>
  </si>
  <si>
    <t>CARTRIDGE for Chemistry anaylser (lactic acidosis and hyperlactatemia)</t>
  </si>
  <si>
    <t>CONTROL,solution 1</t>
  </si>
  <si>
    <t>CONTROL,solution 2</t>
  </si>
  <si>
    <t>CONTROL,solution 3</t>
  </si>
  <si>
    <t>MONITOR PATIENT, multiparamet,  ECG/CAPNO/SpO2/NIBP/Temp,230V,+acc</t>
  </si>
  <si>
    <t>CONCENTRATOR O2  10L, 230V, 50 Hz + acc.</t>
  </si>
  <si>
    <t>(concentrator O2) FLOW SPLITTER pediat., 5 flowmeters 0-2L/min</t>
  </si>
  <si>
    <t>VENTILATOR PATIENT, for adult, paediatric and neonate w/acc.</t>
  </si>
  <si>
    <t>High Flow Nasal Cannula (HFNC)</t>
  </si>
  <si>
    <t>SUCTION PUMP, ELECTRICAL, 100-230V,50-60Hz</t>
  </si>
  <si>
    <t>INFUSION PUMP</t>
  </si>
  <si>
    <t>(inf. pump) INFUSION LINE</t>
  </si>
  <si>
    <t>DEFIBRILLATOR, mobile, semi-auto.,multi-paramet,AC/DC, w/acc+trolley</t>
  </si>
  <si>
    <t>(defibrilator) ELECTRODE PADS, adult, adhesive, disp.</t>
  </si>
  <si>
    <t>(defibrilator) ELECTRODE PADS, paediat., adhesive, disp.</t>
  </si>
  <si>
    <t>ELECTROCARDIOGRAPH, portable, 3 ch+ACC</t>
  </si>
  <si>
    <t>(ECG) RECORDING PAPER, pack</t>
  </si>
  <si>
    <t>ULTRASOUND, SYSTEM, MOBILE, transducer, trolley, 220V, w/ acc.</t>
  </si>
  <si>
    <t xml:space="preserve">INFANT SCALE, electronic, 0-20 kg </t>
  </si>
  <si>
    <t>AIRWAY, NASOPHARYNGEAL, sterile, set, single use (from Fr20 to Fr36)</t>
  </si>
  <si>
    <t>AIRWAY, OROPHARYNGEAL, Guedel, sterile, set, single use (00, 0, 1, 2, 3, 4, 5)</t>
  </si>
  <si>
    <t>FLOWMETER, Thorpe tube, for oxygen 0-15L/min</t>
  </si>
  <si>
    <t>LARYNGEAL MASK AIRWAY (LMA), size 2, sterile, single use</t>
  </si>
  <si>
    <t>LARYNGEAL MASK AIRWAY (LMA), size 3, sterile, single use</t>
  </si>
  <si>
    <t>LARYNGEAL MASK AIRWAY (LMA), size 4, sterile, single use</t>
  </si>
  <si>
    <t>COLORIMETRIC END TIDAL CO2 DETECTOR, adult, s.u.</t>
  </si>
  <si>
    <t>COLORIMETRIC END TIDAL CO2 DETECTOR, paediatric, s.u.</t>
  </si>
  <si>
    <t>SUCTION BULB, for newborn, reusable, autoclavable</t>
  </si>
  <si>
    <t>FILTER, HEAT AND MOISTURE EXCHANGER (HMEF), high efficiency, with connectors, adult, single use</t>
  </si>
  <si>
    <t>FILTER, HEAT AND MOISTURE EXCHANGER (HMEF), high efficiency, with connectors, paediatric, single use</t>
  </si>
  <si>
    <t>TUBE, FEEDING, NASOGASTRIC, 10 Fr, 50 cm, ENFit tip, sterile, single use</t>
  </si>
  <si>
    <t>TUBE, FEEDING, NASOGASTRIC, 12 Fr, 90 cm, ENFit tip, sterile, single use</t>
  </si>
  <si>
    <t>TUBE, FEEDING, NASOGASTRIC, 14 Fr, 90 cm, ENFit tip, sterile, single use</t>
  </si>
  <si>
    <t>TUBE, FEEDING, NASOGASTRIC, 6 Fr, 50 cm, ENFit tip, sterile, single use</t>
  </si>
  <si>
    <t>TUBE, FEEDING, NASOGASTRIC, 8 Fr, 50 cm, ENFit tip, sterile, single use</t>
  </si>
  <si>
    <t>SYRINGE, FEEDING, 1 mL, LDT, ENFit, sterile, single use</t>
  </si>
  <si>
    <t>SYRINGE, FEEDING, 10 mL, ENFit, sterile, single use</t>
  </si>
  <si>
    <t>SYRINGE, FEEDING, 2.5 mL, LDT, ENFit, sterile, single use</t>
  </si>
  <si>
    <t>SYRINGE, FEEDING, 20 mL, ENFit, sterile, single use</t>
  </si>
  <si>
    <t>SYRINGE, FEEDING, 5 mL, LDT, ENFit, sterile, single use</t>
  </si>
  <si>
    <t>SYRINGE, FEEDING, 60 mL, ENFit, sterile, single use</t>
  </si>
  <si>
    <t>PAD, absorbent</t>
  </si>
  <si>
    <t>BASIN KIDNEY, stainless steel, 825 mL</t>
  </si>
  <si>
    <t>STETHOSCOPE, binaural, double cup, adult/child, single use</t>
  </si>
  <si>
    <t>CENTRAL VENOUS CATHETERS KIT</t>
  </si>
  <si>
    <t>CATHETER, URETHRAL, Foley, 2-way, 10 Fr, sterile, single use</t>
  </si>
  <si>
    <t>CATHETER, URETHRAL, Foley, 2-way, 12 Fr, sterile, single use</t>
  </si>
  <si>
    <t>CATHETER, URETHRAL, Foley, 2-way, 14 Fr, sterile, single use</t>
  </si>
  <si>
    <t>CATHETER, URETHRAL, Foley, 2-way, 16 Fr, sterile, single use</t>
  </si>
  <si>
    <t>CATHETER, URETHRAL, Foley, 2-way, 18 Fr, sterile, single use</t>
  </si>
  <si>
    <t>CATHETER, URETHRAL, Foley, 2-way, 20 Fr, sterile, single use</t>
  </si>
  <si>
    <t>CATHETER, URETHRAL, Foley, 2-way, 8 Fr, sterile, single use</t>
  </si>
  <si>
    <t>Nb site</t>
  </si>
  <si>
    <t>Per centre (site)</t>
  </si>
  <si>
    <t>Electro-mechanical medical equipment for NCoV Case Management</t>
  </si>
  <si>
    <t>Patient Monitor</t>
  </si>
  <si>
    <t>Pulse Oximeter</t>
  </si>
  <si>
    <t>Concentrator O2</t>
  </si>
  <si>
    <t>* 3 Tubing of 25 metres (75 metres in total).</t>
  </si>
  <si>
    <t>CPAP, infant</t>
  </si>
  <si>
    <t>* Supplied with two of:
Nasal cannula kit w/prongs, baby bonnet, velcro fixing and chin strap; size 0-1.
Nasal cannula kit w/prongs, baby bonnet, velcro fixing and chin strap; size 2-3.
Nasal cannula kit w/prongs, baby bonnet, velcro fixing and chin strap; size 4-5.
Nasal cannula kit w/prongs, baby bonnet, velcro fixing and chin strap; size 6-7.
Humidifier
Bubble bottle</t>
  </si>
  <si>
    <t>CPAP, adult</t>
  </si>
  <si>
    <t>Suction Pump</t>
  </si>
  <si>
    <t>* Supplied with two of:
COLLECTION BOTTLE, 2 litres, glass</t>
  </si>
  <si>
    <t>Drop Counter</t>
  </si>
  <si>
    <t>Chemistry Analyser</t>
  </si>
  <si>
    <t>O2 Wall</t>
  </si>
  <si>
    <t>Independent</t>
  </si>
  <si>
    <t>Airway, nasopharyngeal, sterile, set, single use</t>
  </si>
  <si>
    <t>Airway, nasopharyngeal, sterile, single use. Range of sizes. Fr20, Fr22, Fr24, Fr26, Fr28, Fr30, Fr32, Fr34, Fr36</t>
  </si>
  <si>
    <t>Airway, oropharyngeal, Guedel, sterile, set, single use</t>
  </si>
  <si>
    <t>Airway, oropharyngeal, Guedel, sterile, single use. Range of sizes: 00, 0, 1, 2, 3, 4, 5.</t>
  </si>
  <si>
    <t>Laryngoscope, adult</t>
  </si>
  <si>
    <t>Laryngoscope, infant</t>
  </si>
  <si>
    <t>Resuscitator, adult</t>
  </si>
  <si>
    <t>Resuscitator, infant</t>
  </si>
  <si>
    <t>Suction device</t>
  </si>
  <si>
    <t>Syringe, feeding, 1 mL, LDT, ENFit, sterile, single use</t>
  </si>
  <si>
    <t>Syringe, feeding, 10 mL, ENFit, sterile, single use</t>
  </si>
  <si>
    <t>Syringe, feeding, 2.5 mL, LDT, ENFit, sterile, single use</t>
  </si>
  <si>
    <t>Syringe, feeding, 20 mL, ENFit, sterile, single use</t>
  </si>
  <si>
    <t>Syringe, feeding, 5 mL, LDT, ENFit, sterile, single use</t>
  </si>
  <si>
    <t>Syringe, feeding, 60 mL, ENFit, sterile, single use</t>
  </si>
  <si>
    <t>Catheter, urethral, Foley, 2-way, 10 Fr, sterile, single use</t>
  </si>
  <si>
    <t>Catheter, urethral, Foley, 2-way, 12 Fr, sterile, single use</t>
  </si>
  <si>
    <t>Catheter, urethral, Foley, 2-way, 14 Fr, sterile, single use</t>
  </si>
  <si>
    <t>Catheter, urethral, Foley, 2-way, 16 Fr, sterile, single use</t>
  </si>
  <si>
    <t>Catheter, urethral, Foley, 2-way, 18 Fr, sterile, single use</t>
  </si>
  <si>
    <t>Catheter, urethral, Foley, 2-way, 20 Fr, sterile, single use</t>
  </si>
  <si>
    <t>Catheter, urethral, Foley, 2-way, 8 Fr, sterile, single use</t>
  </si>
  <si>
    <t>Patient Ventilator</t>
  </si>
  <si>
    <t>It includes all accessories for operation, including the CO2 detector.</t>
  </si>
  <si>
    <t>HFNC</t>
  </si>
  <si>
    <t>* Supplied with one of:
COLLECTION BOTTLE, 1L, autoclavable
LID W/CONNECTOR AND OVERFLOW DEVICE</t>
  </si>
  <si>
    <t>* 3 Tubing of 10 metres (30 metres in total).</t>
  </si>
  <si>
    <t>Infusion Pump</t>
  </si>
  <si>
    <t>Drill</t>
  </si>
  <si>
    <t>Defibrillator</t>
  </si>
  <si>
    <t>ECG</t>
  </si>
  <si>
    <t>Ultrasound</t>
  </si>
  <si>
    <t>* Supplied with one of:
LINEAR TRANSDUCER 5.0-7.5 MHz.
PHASED ARRAY CARDIAC TRANSDUCER 5.0-7.5 MHz.</t>
  </si>
  <si>
    <t>Table, neonate</t>
  </si>
  <si>
    <t>Scale, infant</t>
  </si>
  <si>
    <t>Scale, adult</t>
  </si>
  <si>
    <t>Autoclave, 39 L</t>
  </si>
  <si>
    <r>
      <rPr>
        <sz val="11"/>
        <rFont val="Calibri"/>
        <family val="2"/>
        <scheme val="minor"/>
      </rPr>
      <t>Used for oxygen source device. According to use per px.</t>
    </r>
    <r>
      <rPr>
        <sz val="11"/>
        <color rgb="FFFF0000"/>
        <rFont val="Calibri"/>
        <family val="2"/>
        <scheme val="minor"/>
      </rPr>
      <t xml:space="preserve"> Calculation is per meter.</t>
    </r>
  </si>
  <si>
    <r>
      <rPr>
        <sz val="11"/>
        <rFont val="Calibri"/>
        <family val="2"/>
        <scheme val="minor"/>
      </rPr>
      <t>Per month. According to use per px.</t>
    </r>
    <r>
      <rPr>
        <sz val="11"/>
        <color rgb="FFFF0000"/>
        <rFont val="Calibri"/>
        <family val="2"/>
        <scheme val="minor"/>
      </rPr>
      <t xml:space="preserve"> Calculation is per meter.</t>
    </r>
  </si>
  <si>
    <r>
      <t>Per ICU bed.</t>
    </r>
    <r>
      <rPr>
        <sz val="11"/>
        <color rgb="FFFF0000"/>
        <rFont val="Calibri"/>
        <family val="2"/>
        <scheme val="minor"/>
      </rPr>
      <t xml:space="preserve"> It includes the CO2 detector.</t>
    </r>
  </si>
  <si>
    <t>Remarks about the item</t>
  </si>
  <si>
    <t>Generic complete description</t>
  </si>
  <si>
    <t>Technical specifications for procurement</t>
  </si>
  <si>
    <t>Sizes</t>
  </si>
  <si>
    <t>Material</t>
  </si>
  <si>
    <t>Standards 
(Equivalent test methods could be accepted)</t>
  </si>
  <si>
    <t>Packaging</t>
  </si>
  <si>
    <t>-</t>
  </si>
  <si>
    <t>Flow splitter, for oxygen supply</t>
  </si>
  <si>
    <t>Flow splitter for distribution of the oxygen delivery. Each of five outlets with a flowmeter for independent control of the oxygen flow rates. Full scale is graduated in litres per minute. The device is connected to a single oxygen supply (e.g., concentrator). 
Input pressure: 50 to 350 kPa.
Flowmeter capacity: 0.125 to 2 L/min.
Accuracy: ± 5%.
Suitable for table top or wall mount.</t>
  </si>
  <si>
    <t>Each</t>
  </si>
  <si>
    <t>Cannula with nasal prongs, for oxygen, adult, non-sterile, single use</t>
  </si>
  <si>
    <t>Cannula with nasal prongs designed for easy administration of medicinal oxygen through patient nostrils.
An oxygen flow rate of 2 to 4 L/min delivers a FiO2 of 0.28 to 0.36, respectively.
The twin prongs nasal tips are soft and smoothly finished to ensure equal oxygen flow to both nostrils. They are connected to a lip support and harness (one tube right / left side).
The harness is fully adjustable (over the patient ear) with a double tubing (right and left side), interlinked through a moulded Y-connector to the oxygen supply line. All tubing is soft and flexible funnel, kink resistant, with star lumen, and with proximal end with an universal connector to oxygen source.
Individually packed in a sealed plastic envelope.</t>
  </si>
  <si>
    <t>Size: Adult.
* Outer diameter of the prong: 4 mm.
* Septum width: 10 mm or adjustable.
* Maximum flow: 6 to 8 L/min.
* Tube length: 1.6 to 2 m.</t>
  </si>
  <si>
    <t>Polyvinyl chloride (PVC); transparent; medical grade.
Hygienically clean for medical use.</t>
  </si>
  <si>
    <t>ISO/DIS 23368: Anaesthetic and respiratory equipment — Low flow nasal cannula for oxygen therapy.
ISO/DIS 17256: Anaesthetic and respiratory equipment — Respiratory therapy tubing and connectors.</t>
  </si>
  <si>
    <t>Box of 100 units</t>
  </si>
  <si>
    <t>Cannula with nasal prongs, for oxygen, paediatric, non-sterile, single use</t>
  </si>
  <si>
    <t>Idem.</t>
  </si>
  <si>
    <t>Size: Paediatric.
* Outer diameter of the prong: 3.7 mm.
* Septum width: 8 mm.
* Maximum flow: 6 L/min.
* Tube length: 1.6 to 2 m.</t>
  </si>
  <si>
    <t>Cannula with nasal prongs, for oxygen, neonate, non-sterile, single use</t>
  </si>
  <si>
    <t>Size: Neonate.
* Outer diameter of the prong: 2.4 mm.
* Septum width: 3.5 mm.
* Maximum flow: 2 L/min.
* Tube length: 1.6 to 2 m.</t>
  </si>
  <si>
    <t>Mask, oxygen, with connection tube, reservoir bag and one way valve, high-concentration, adult, non-sterile, single use</t>
  </si>
  <si>
    <t>Facemask used to deliver medical oxygen directly to the upper airway of the patient.
It allows the administration in a high oxygen concentration of 80 to 100 %.
It includes two unidirectional valves, one that closes during inspiration to prevent room air mixing with oxygen in a reservoir bag, and one that closes during exhalation to prevent exhaled respiratory gases from entering the reservoir bag (Non-rebreathing oxygen face mask).
Mask is soft, transparent, well-fitting moulded, with two side vents (either four to six small wholes, or two slits).
The nose clip is soft, malleable and adjustable. 
The tubing (oxygen line) is non-kinking, well-fitted. Tube length: 2 m.
A standard connection is recommended.
Individually packed in a sealed plastic envelope.</t>
  </si>
  <si>
    <t xml:space="preserve">Size: Adult.
</t>
  </si>
  <si>
    <t>Mask and tubing: Polyvinyl chloride (PVC); transparent; medical grade.
Strap: Elastomer.
Nose clip: Aluminium.
Hygienically clean for medical use.</t>
  </si>
  <si>
    <t>ISO 11712:2009: Anaesthetic and respiratory equipment — Supralaryngeal airways and connectors.</t>
  </si>
  <si>
    <t>Box of 50 units</t>
  </si>
  <si>
    <t>Mask, oxygen, with connection tube, reservoir bag and one way valve, high-concentration, paediatric, non-sterile, single use</t>
  </si>
  <si>
    <t>Size: Paediatric.</t>
  </si>
  <si>
    <t>Venturi Mask, with percent O2 Lock + tubing , adult</t>
  </si>
  <si>
    <t>Also known as an air-entrainment mask. It delivers low to moderate flow oxygen, with a specific concentration from 24% to 50% with a flow rate of 3 or 6 L/min. The mask has an adjustable nose clip.
The kit include the tubing, humidity cup and multiple jets, which are color-coded and indicating the percentage of oxygen.</t>
  </si>
  <si>
    <t>Venturi Mask, with percent O2 Lock + tubing , paediatric</t>
  </si>
  <si>
    <t>Catheter, oxygen, 40 cm, with lateral eyes, sterile, single use</t>
  </si>
  <si>
    <t>Nasal catheter for the administration of medical oxygen. Open distal end with multiple lateral holes, or a central eye and distal cross perforation. Proximal end features a straight conical connector.</t>
  </si>
  <si>
    <t>Length: 40 cm.
ID: 8 or 10Fr.</t>
  </si>
  <si>
    <t>PVC.
Proximal end: Polyester piece of foam.</t>
  </si>
  <si>
    <t>Connector, biconical, symmetric, fits tubing with external diameter 7 to 11 mm, autoclavable</t>
  </si>
  <si>
    <t>A rigid short tube used to connect catheters and tubes of different diameters.
The external diameter gradually decreases in size, symmetrically, from the centre towards the ends.</t>
  </si>
  <si>
    <t>Length: 5 cm.
External diameter, gradually decrease from: 11 to 7 mm, approximately.</t>
  </si>
  <si>
    <t>Polycarbonate; medical grade; transparent opaque; disinfectant resistant and autoclavable.</t>
  </si>
  <si>
    <t>Tubing, medical gases, ID 5 mm, L 25 m, autoclavable</t>
  </si>
  <si>
    <t>Medical grade tubing used for the circulation of medical gases.
Translucent, flexible and soft plastic tubing of uniform diameter.
Anti-kink tubing, non-permanent deformation if kinked or bent too tight.</t>
  </si>
  <si>
    <t>Internal diameter: 5 mm
Minimum length: 25 m.</t>
  </si>
  <si>
    <t>Polycarbonate; medical grade; transparent opaque.
It must be capable to resist cleaning and disinfection with chlorine solution (0.05% concentration).
It must resist steam sterilization at 121 °C or 134 °C.</t>
  </si>
  <si>
    <t>ISO/DIS 17256: Anaesthetic and respiratory equipment — Respiratory therapy tubing and connectors.
ISO 5359:2014: Anaesthetic and respiratory equipment — Low-pressure hose assemblies for use with medical gases.</t>
  </si>
  <si>
    <t>It is needed the complete set for arterial blood sample collection.</t>
  </si>
  <si>
    <t>Arterial blood sample collection kit with TUBE, VACUUM, plastic, Li-HEPARIN, 2 mL green</t>
  </si>
  <si>
    <t>The kit includes:
Vacuum sterile plastic tube, with Li-Heparin, intended to contain a blood specimen. Perforable plug colour: green. Volume 5 mL, vacuum 2 mL. Dimensions: 75 mm x 13 mm Ø. Paper label.
Holder for vacuum tube with needle injector.
Needle, 21 or 23 G, with wings, for vacuum tube.</t>
  </si>
  <si>
    <t>ISO 6710:2012: Single-use containers for human venous blood specimen collection.</t>
  </si>
  <si>
    <t>Arterial blood sample collection kit with TUBE, VACUUM, plastic, Li-HEPARIN, 4 mL green</t>
  </si>
  <si>
    <t>The kit includes:
Vacuum sterile plastic tube, with Li-Heparin, intended to contain a blood specimen. Perforable plug colour: green. Volume 5 mL, vacuum 4 mL. Dimensions: 75 mm x 13 mm Ø. Paper label.
Holder for vacuum tube with needle injector.
Needle, 21 or 23 G, with wings, for vacuum tube.</t>
  </si>
  <si>
    <t>The Thorpe tube flowmeter is composed of inlet and outlet ports, a regulator, a valve and a clear tapered measuring tube. It is suitable for connection with various medical gas sources, such as centralized system, cylinders, or compressors.  Standard (absolute, non-compensated) and pressure-compensated flowmeter versions, suitable for specific flow ranges.</t>
  </si>
  <si>
    <t>Included in the TESK.</t>
  </si>
  <si>
    <t>A Nasopharyngeal Airway is recommended for use as an airway adjunct in the semi-conscious or unconscious patient with an intact gag reflex.
Individually packaged sterile with a conveniently attached surgical lubricant for quick access to facilitate ease of insertion.
Flexible and soft material for maximum patient comfort.
Rounded tip allows for gentle insertion.
Trumpet design for secure placement.
Diameter and size labelled according to standards.</t>
  </si>
  <si>
    <t>Range of sizes. Fr20, Fr22, Fr24, Fr26, Fr28, Fr30, Fr32, Fr34, Fr36</t>
  </si>
  <si>
    <t>One-piece, semi-rigid, curved plastic tube, used to be inserted through the oropharynges to facilitate airway management. Guedel type.
Flange surface is permanently marked with tube size/length in mm, and the manufacturer or supplier’s name. It is bite resistant.
Proximal (or buccal) end straight and reinforced. 
Distal end semi-rigid, curved, with atraumatic soft rounded edges.
Colour coded.</t>
  </si>
  <si>
    <t>Range of sizes: 00, 0, 1, 2, 3, 4, 5.</t>
  </si>
  <si>
    <t>Polyethylene vinyl acetate (EVA) and Polyvinyl chloride (PVC); siliconized; transparent; medical grade.</t>
  </si>
  <si>
    <t>EN12181 or ISO 5364: Oropharyngeal airways.
ISO10993-1: Biological safety testing.</t>
  </si>
  <si>
    <t>Endotracheal Tube Introducer (Bougie), elastic, Fr15, 70cm, sterile, single use</t>
  </si>
  <si>
    <t>To assist with endotracheal intubations is used to guide the tube properly into the airway.
Blue or yellow tube with graduated marking. 
Curved tip with distal rounded smooth tip.
* Initial sterilisation method: Ethylene oxide gas or Gamma radiation.
* Individually peel-packed in paper and/or plastic.</t>
  </si>
  <si>
    <t>Flexible, medical grade, radiopaque, braided polyester base with a resin coating.</t>
  </si>
  <si>
    <t>ISO 5361:2016: Anaesthetic and respiratory equipment — Tracheal tubes and connectors.
ISO 10993-1:2018: Biological evaluation of medical devices — Part 1: Evaluation and testing within a risk management process.
ISO 11135:2014: Sterilization of health-care products — Ethylene oxide — Requirements for the development, validation and routine control of a sterilization process for medical devices.</t>
  </si>
  <si>
    <t>Endotracheal Tube Introducer (Bougie), elastic, Fr10, 60cm, sterile, single use</t>
  </si>
  <si>
    <t>Guide (Stylet), for endotracheal tube, Fr14, 30 to 45 cm, sterile, single use</t>
  </si>
  <si>
    <t>Flexible and malleable guide (stylet) to be inserted into the endotracheal tube to guide it properly during the intubation. 
It has a soft and round end-tip. It can be shaped as needed. It has graduated marking.
Manufacturer name and tube size are indicated on the tube.</t>
  </si>
  <si>
    <t>Stylet: malleable metal alloy covered by polyvinyl chloride (PVC) coated, latex free; white; disinfectant resistant; withstand steam sterilization.</t>
  </si>
  <si>
    <t>ISO 5361:2016: Anaesthetic and respiratory equipment — Tracheal tubes and connectors.
ISO 10993-1:2018: Biological evaluation of medical devices — Part 1: Evaluation and testing within a risk management process.</t>
  </si>
  <si>
    <t>Box of 10 units</t>
  </si>
  <si>
    <t>Guide (Stylet), for endotracheal tube, Fr10, 30 to 45 cm, sterile, single use</t>
  </si>
  <si>
    <t>Tube, endotracheal, No. 2, without cuff, sterile, single use</t>
  </si>
  <si>
    <t>Endotracheal tube designed to be introduced into the trachea via the mouth or nose, ensuring an unobstructed upper airway to convey gases and vapours to and from the lungs.
It consists in a thin, flexible, transparent and single hollow cylinder, with an anatomical curvature Magill-type of 37.5°, black and legibly depth markings and graduation in centimetres, with radio-opaque continuous line mark, without cuff, with a standard connector in the proximal end.
The proximal end of the tube safely fits the connector from which size is selected according to the tube size. The connector is straight and double-ended, with the proximal end being an outer, standard 15 mm internal diameter, conical tip that allows the tube to be connected to the ventilation system (breathing circuit or manual resuscitator).
The distal end of the tube is open and bevelled (obliquely cut), atraumatic, with Murphy’s eye.
The endotracheal tubes are standard in all aspects: dimension, markings and connectors.
* Initial sterilisation method: Ethylene oxide gas or Gamma radiation.
* Individually peel-packed in paper and/or plastic.</t>
  </si>
  <si>
    <t>Tube: 
Size: 2.
Internal diameter: 2.0 mm.
External diameter: 3.0 mm.
Length: 160 mm, minimum.
Connector:
Proximal end: Standard internal diameter: 15 mm.
Distal end (fits the tube): Length: 9 mm, minimum.</t>
  </si>
  <si>
    <t>Tube: Polyvinyl chloride (PVC) or polyurethane; medical grade; transparent.
Connector: Polyvinyl chloride (PVC); medical grade; transparent or blue.</t>
  </si>
  <si>
    <t>Tube, endotracheal, No. 2.5, without cuff, sterile, single use</t>
  </si>
  <si>
    <t>Tube: 
Size: 2.5.
Internal diameter: 2.5 mm.
External diameter: 3.5 mm.
Length: 140 mm, minimum.
Connector:
Proximal end: Standard internal diameter: 15 mm.
Distal end (fits the tube): Length: 9 mm, minimum.</t>
  </si>
  <si>
    <t>Tube, endotracheal, No. 3, without cuff, sterile, single use</t>
  </si>
  <si>
    <t>Tube: 
Size: 3.
Internal diameter: 3 mm.
External diameter: 4.2 mm.
Length: 160 mm, minimum.
Connector:
Proximal end: Standard internal diameter: 15 mm.
Distal end (fits the tube): Length: 9 mm, minimum.</t>
  </si>
  <si>
    <t>Tube, endotracheal, No. 3.5, without cuff, sterile, single use</t>
  </si>
  <si>
    <t>Tube: 
Size: 3.5.
Internal diameter: 3.5 mm.
External diameter: 4.8 mm.
Length: 140 mm, minimum.
Connector:
Proximal end: Standard internal diameter: 15 mm.
Distal end (fits the tube): Length: 9 mm, minimum.</t>
  </si>
  <si>
    <t>Tube, endotracheal, No. 4, without cuff, sterile, single use</t>
  </si>
  <si>
    <t>Tube: 
Size: 4.
Internal diameter: 4 mm.
External diameter: 5.4 mm.
Length: 200 mm, minimum.
Connector:
Proximal end: Standard internal diameter: 15 mm.
Distal end (fits the tube): Length: 11 mm, minimum.</t>
  </si>
  <si>
    <t>Tube, endotracheal, No. 5, without cuff, sterile, single use</t>
  </si>
  <si>
    <t>Tube: 
Size: 5.
Internal diameter: 5.0 mm.
External diameter: 6.9 mm.
Length: 250 mm, minimum.
Connector:
Proximal end: Standard internal diameter: 15 mm.
Distal end (fits the tube): Length: 12 mm, minimum.</t>
  </si>
  <si>
    <t>Tube, endotracheal, No. 4, with cuff, sterile, single use</t>
  </si>
  <si>
    <t>Endotracheal tube designed to be introduced into the trachea via the mouth or nose, ensuring an unobstructed upper airway to convey gases and vapours to and from the lungs.
It consists in a thin, flexible, transparent and single hollow cylinder, with an anatomical curvature Magill-type of 37.5°, black and legibly depth markings and graduation in centimetres, with radio-opaque continuous line mark, with cuff and pilot balloon, with a standard connector in the proximal end.
The proximal end of the tube safely fits the connector from which size is selected according to the tube size. The connector is straight and double-ended, with the proximal end being an outer, standard 15 mm internal diameter, conical tip that allows the tube to be connected to the ventilation system (breathing circuit or manual resuscitator).
The distal end of the tube is open and bevelled (obliquely cut), atraumatic, with Murphy’s eye.
The cuff, situated at the distal end of the tube, provides an airtight seal between the tube and the tracheal wall. It seals the lungs against the liquid secretions sloshing around in the upper airway. And, it ensures that the environment below the cuff can be pressurised and ventilated with a carefully controlled gas mixture.
The cuff has a low pressure in order to avoid inadequate pressure on the tracheal mucous membrane to prevent damage or even necrosis. It typically has a capacity of 10 mL.
The cuff is inflated via a small-bore inflation tube welded to the outside of the tracheal tube or built into its wall. 
The pilot balloon indicates the cuff distension. One end is connected to the cuff through a thin inflation tube located close to the proximal end. The other end has a spring-loaded, one-way valve that maintains a pre-set pressure in the circuit, and has Luer tip connector for syringes.
The endotracheal tubes are standard in all aspects: dimension, markings and connectors.
* Initial sterilisation method: Ethylene oxide gas or Gamma radiation.
* Individually peel-packed in paper and/or plastic</t>
  </si>
  <si>
    <t>Tube: 
Size: 4.
Internal diameter: 4.0 mm.
External diameter: 6.7 mm.
Length: 210 mm, minimum.
Connector:
Proximal end: Standard internal diameter: 15 mm.
Distal end (fits the tube): Length: 11 mm, minimum.
Cuff:
Diameter: 10.5 mm.</t>
  </si>
  <si>
    <t>Tube: Polyvinyl chloride (PVC) or polyurethane; medical grade; transparent.
Connector: Polyvinyl chloride (PVC); medical grade; transparent or blue.
Cuff: Siliconized rubber, or siliconized polyvinyl chloride (PVC).
Pilot balloon: Siliconized latex, or siliconized polyvinyl chloride (PVC).</t>
  </si>
  <si>
    <t>Tube, endotracheal, No. 5, with cuff, sterile, single use</t>
  </si>
  <si>
    <t>Tube: 
Size: 5.
Internal diameter: 5.0 mm.
External diameter: 6.7 mm.
Length: 250 mm, minimum.
Connector:
Proximal end: Standard internal diameter: 15 mm.
Distal end (fits the tube): Length: 12 mm, minimum.
Cuff:
Diameter: 13 mm.</t>
  </si>
  <si>
    <t>Tube, endotracheal, No. 6, with cuff, sterile, single use</t>
  </si>
  <si>
    <t>Tube: 
Size: 6.
Internal diameter: 6.0 mm.
External diameter: 8.0 mm.
Length: 290 mm, minimum.
Connector:
Proximal end: Standard internal diameter: 15 mm.
Distal end (fits the tube): Length: 13 mm, minimum.
Cuff:
Diameter: 18.5 mm.</t>
  </si>
  <si>
    <t>Tube, endotracheal, No. 7, with cuff, sterile, single use</t>
  </si>
  <si>
    <t>Tube: 
Size: 7.
Internal diameter: 7.0 mm.
External diameter: 9.3 mm.
Length: 320 mm, minimum.
Connector:
Proximal end: Standard internal diameter: 15 mm.
Distal end (fits the tube): Length: 16 mm, minimum.
Cuff:
Diameter: 24 mm.</t>
  </si>
  <si>
    <t>Tube: Polyvinyl chloride (PVC), or polyurethane; medical grade; transparent.
Connector: Polyvinyl chloride (PVC); medical grade; transparent or blue.
Cuff: Siliconized rubber, or siliconized polyvinyl chloride (PVC).
Pilot balloon: Siliconized latex, or siliconized polyvinyl chloride (PVC).</t>
  </si>
  <si>
    <t>Tube, endotracheal, No. 8, with cuff, sterile, single use</t>
  </si>
  <si>
    <t>Tube: 
Size: 8.
Internal diameter: 8.0 mm.
External diameter: 10.7 mm.
Length: 340 mm, minimum.
Connector:
Proximal end: Standard internal diameter: 15 mm.
Distal end (fits the tube): Length: 16 mm, minimum.
Cuff:
Diameter: 26 mm.</t>
  </si>
  <si>
    <t>Tube, endotracheal, No. 9, with cuff, sterile, single use</t>
  </si>
  <si>
    <t>Tube: 
Size: 9.
Internal diameter: 9.0 mm.
External diameter: 12.0 mm.
Length: 350 mm, minimum.
Connector:
Proximal end: Standard internal diameter: 15 mm.
Distal end (fits the tube): Length: 16 mm, minimum.
Cuff:
Diameter: 28 mm.</t>
  </si>
  <si>
    <t>Standard laryngeal mask airway used for patients undergoing general anaesthesia or as a resuscitation device.
Maximum cuff volume: 10 mL.</t>
  </si>
  <si>
    <t>Flexible medical grade PE.
Latex-free.</t>
  </si>
  <si>
    <t xml:space="preserve">
ISO 11712:2009: Anaesthetic and respiratory equipment — Supralaryngeal airways and connectors.
ISO 10993-1:2018: Biological evaluation of medical devices — Part 1: Evaluation and testing within a risk management process.
ISO 11135:2014: Sterilization of health-care products — Ethylene oxide — Requirements for the development, validation and routine control of a sterilization process for medical devices.</t>
  </si>
  <si>
    <t>Box of 5 units</t>
  </si>
  <si>
    <t>Standard laryngeal mask airway used for patients undergoing general anaesthesia or as a resuscitation device.
Maximum cuff volume: 20 mL.</t>
  </si>
  <si>
    <t>Standard laryngeal mask airway used for patients undergoing general anaesthesia or as a resuscitation device.
Maximum cuff volume: 30 mL.</t>
  </si>
  <si>
    <t>Colorimetric End Tidal CO2 detector, adult, single use</t>
  </si>
  <si>
    <t>Used to confirm proper endotracheal tube (ETT) placement by assessing exhaled CO2. It is attached directly to the ETT and changes its colour as a response of the exhaled CO2.
Internal volume: 25 cc.
Resistance to flow: 4.4 cm H2O ± 1.0 cm at 60 L/min flow.
Detector weight: Less than 20 g.
Connector port, patient end: 22 mm O.D./15 mm I.D.
Connector port, circuit end: 15 mm O.D./13 mm I.D.
Color chart with three ranges of EtCO2.</t>
  </si>
  <si>
    <t>Size: Patient weight more than 15 kg.</t>
  </si>
  <si>
    <t>Box of 24 units</t>
  </si>
  <si>
    <t>Colorimetric End Tidal CO2 detector, paediatric, single use</t>
  </si>
  <si>
    <t>Used to confirm proper endotracheal tube (ETT) placement by assessing exhaled CO2. It is attached directly to the ETT and changes its colour as a response of the exhaled CO2.
Internal volume: 3 cc.
Resistance to flow: 2.5 cm H2O ± 0.5 cm at 10 L/min flow.
Detector weight: Less than 5 g.
Connector port, patient end: 18 mm O.D./15 mm I.D.
Connector port, circuit end: 15 mm O.D./5 mm I.D.
Color chart with three ranges of EtCO2.</t>
  </si>
  <si>
    <t>Size: Patient weight less than 15 kg.</t>
  </si>
  <si>
    <t>Syringe, 10 mL, two or three pieces, Luer slip, sterile, single use</t>
  </si>
  <si>
    <t>Syringe options:
a) Two pieces: barrel with Luer nozzle and piston.
b) Or, three pieces: barrel with Luer nozzle, piston, and stopper.
* Barrel:
Permanent and legible graduated scale in mL with intervals of 0.20 or 0.50 mL. Increment of each mL to be numbered.
Concentric Luer slip nozzle.
Length with a maximum usable capacity of at least 10% more than the nominal capacity.
* Plunger stopper with backstop. Double sealing ring on plunger.
* Initial sterilisation method: Ethylene oxide gas.
* Individually peel-packed in paper and/or plastic.</t>
  </si>
  <si>
    <t>Barrel nominal capacity: 10 mL.</t>
  </si>
  <si>
    <t>Barrel: Polyethylene (PE) or polypropylene (PP) or polystyrene (PS); sufficiently transparent.
Piston: Polypropylene (PP).
*Latex-free/PVC-free.</t>
  </si>
  <si>
    <t>Barrel graduation:
ISO 7886-1:2017: Sterile hypodermic syringe for single use: part 1: syringe for manual use.
Needle, Luer type: 
ISO 80369-7:2016: Small-bore connectors for liquids and gases in healthcare applications -- Part 7: Connectors for intravascular or hypodermic applications.
Sterilization method: 
ISO 11135:2014: Sterilization of health-care products -- Ethylene oxide -- Requirements for the development, validation and routine control of a sterilization process for medical devices.</t>
  </si>
  <si>
    <t>Same description is for both jelly, presentation is different for practicality in the application.</t>
  </si>
  <si>
    <t>LUBRICATING Jelly, 5 g, pack</t>
  </si>
  <si>
    <t>Designed to assist with patient intubation and feeding tubes.</t>
  </si>
  <si>
    <t>Box of 150</t>
  </si>
  <si>
    <t>FORCEPS, MAGILL, 15 cm</t>
  </si>
  <si>
    <t>Designed to assist with patient intubation. Made of stainless steel.</t>
  </si>
  <si>
    <t>FORCEPS, MAGILL, 19 cm</t>
  </si>
  <si>
    <t>FORCEPS, MAGILL, 24 cm</t>
  </si>
  <si>
    <t>Portable, hand-held, manual suction device.
Used to evacuate secretions and liquids from the nasal cavity or from high airways of infants.
The top part can be opened and is attached with a strip to the body to permit easier cleaning. Can be subjected to boiling (HLD) and sterilization including autoclaving.</t>
  </si>
  <si>
    <t>Latex-free.
Translucent.
It must resist steam sterilization at 121 °C or 134 °C.</t>
  </si>
  <si>
    <t>ISO 10079-2:1999: Medical suction equipment - Part 2: Manually powered suction equipment.
JIS T 7208-2:2005: Medical suction equipment - Part 2: Manually powered suction equipment (Japan).
ISO 11135-1:2007: Sterilization of health care products - Ethylene oxide - Part 1: Requirements for development, validation and routine control of a sterilization process for medical devices.</t>
  </si>
  <si>
    <t>Heat and moisture exchanger filter (HMEF), high efficiency, straight, adult, single use</t>
  </si>
  <si>
    <t>Heat and moisture exchanging filters (HMEF) for respiratory breathing systems.
99.9% efficiency; humidification level &gt;30 mg H2O/L; dead space &lt;40 mL. Connector 22 Fr / 15 mm. Transparent cover.
With luer connector.</t>
  </si>
  <si>
    <t>Maximum tidal volume (breathing filter): 1500 mL.</t>
  </si>
  <si>
    <t>ISO 9360-2:2001: Anaesthetic and respiratory equipment — Heat and moisture exchangers (HMEs) for humidifying respired gases in humans — Part 2: HMEs for use with tracheostomized patients having minimum tidal volumes of 250 ml.
ISO 5367:2014: Anaesthetic and respiratory equipment — Breathing sets and connectors.</t>
  </si>
  <si>
    <t>Heat and moisture exchanger filter (HMEF), high efficiency, straight, paediatric, single use</t>
  </si>
  <si>
    <t>Maximum tidal volume (breathing filter): 500 mL.</t>
  </si>
  <si>
    <t xml:space="preserve">If few suppliers, it could be replaced by other option of gastroenteral feeding tubes (i.e. conical tip and double channel) with its respective feeding syringe conical tip. </t>
  </si>
  <si>
    <t>Used for short term gastro-enteral feeding and drug administration when connected to feeding syringes; or, for ventricular lavage.
The nasogastric tube is introduced via the nasopharynx into the gastrointestinal (GI) tract. 
It consists in a thin, flexible, transparent and single hollow cylinder with radio-opaque line marked from the distal end.
The distal end is a soft and rounded closed-ended tip, with two laterals opposite alternated eyelets.
The proximal end with a connector, ENFit tip, and a stopper, allows the tube to be connected to feeding syringes.
Visible international-recognized colour code on cup connector.
* Initial sterilisation method: Ethylene oxide gas.
* Individually peel-packed in paper and/or plastic.</t>
  </si>
  <si>
    <t>Size: 10 Fr.
Length: 50 cm.</t>
  </si>
  <si>
    <t>Polyvinyl chloride (PVC); medical grade.</t>
  </si>
  <si>
    <t>ISO 80369-3:2016: Small-bore connectors for liquids and gases in healthcare applications — Part 3: Connectors for enteral applications.
ISO 18250-3:2018: Medical devices — Connectors for reservoir delivery systems for healthcare applications — Part 3: Enteral applications.
ISO 11135:2014: Sterilization of health-care products — Ethylene oxide — Requirements for the development, validation and routine control of a sterilization process for medical devices.</t>
  </si>
  <si>
    <t>Size: 12 Fr.
Length: 90 cm.</t>
  </si>
  <si>
    <t>Size: 14 Fr.
Length: 90 cm.</t>
  </si>
  <si>
    <t>Size: 6 Fr.
Length: 50 cm.</t>
  </si>
  <si>
    <t>Size: 8 Fr.
Length: 50 cm.</t>
  </si>
  <si>
    <t>Low Dose Tip (LDT) syringe used for the administration of oral medication or delivery of enteral nutrition by connection to an enteral administration device.
It consists of a calibrated hollow barrel (cylinder) made of plastic and a moveable plunger. 
The tip is designed to mate only with enteral administration devices and is specifically incompatible with Luer (6%) connectors and intravenous devices.
* Initial sterilisation method: Ethylene oxide gas.
* Individually peel-packed in paper and/or plastic.</t>
  </si>
  <si>
    <t>* Barrel: 1 mL; graduations every 0.1 mL.</t>
  </si>
  <si>
    <t>* Barrel: Transparent polypropylene, ending with a female ENFit tip, LDT to decrease the dead space.
* Plunger: Polypropylene or polyethylene coloured to be distinguished from injection syringes.
* Gasket: Synthetic elastomer (latex free).</t>
  </si>
  <si>
    <t>Syringe used for the administration of oral medication or delivery of enteral nutrition by connection to an enteral administration device.
It consists of a calibrated hollow barrel (cylinder) made of plastic and a moveable plunger. 
The tip is designed to mate only with enteral administration devices and is specifically incompatible with Luer (6%) connectors and intravenous devices.
* Initial sterilisation method: Ethylene oxide gas.
* Individually peel-packed in paper and/or plastic.</t>
  </si>
  <si>
    <t>* Barrel: 10 mL; graduations every 0.5 mL.</t>
  </si>
  <si>
    <t>* Barrel: Transparent polypropylene, ending with a female ENFit tip.
* Plunger: Polypropylene or polyethylene coloured to be distinguished from injection syringes.
* Gasket: Synthetic elastomer (latex free).</t>
  </si>
  <si>
    <t>* Barrel: 2.5 to 3 mL; graduations every 0.1 mL.</t>
  </si>
  <si>
    <t>* Barrel: 20 mL; graduations every 0.5 mL.</t>
  </si>
  <si>
    <t>* Barrel: 5 mL; graduations every 0.2 mL.</t>
  </si>
  <si>
    <t>* Barrel: 60 mL; graduations every 1 mL.</t>
  </si>
  <si>
    <t>LUBRICATING Jelly, 50 g, tube</t>
  </si>
  <si>
    <t>Pad, absorbent, single use</t>
  </si>
  <si>
    <t>Absorbent pad used to contain body fluids and any water-based fluid. Absorbs roughly 300 mL, depending on the viscosity of the liquid.
Latex-free and lint-free. Dimensions: minimum 30 x 25 cm.</t>
  </si>
  <si>
    <t>Made of stainless steel.</t>
  </si>
  <si>
    <t>Single use stethoscope.</t>
  </si>
  <si>
    <t>For e.g. ARROW.</t>
  </si>
  <si>
    <t>Supplied with:
Finder needle, syringe, wire, dilator, lidocaine, scalpel, needle, thread.</t>
  </si>
  <si>
    <t>For e.g. Tegaderm.</t>
  </si>
  <si>
    <t>Transparent adhesive plasters, wash proof, 5x5 cm</t>
  </si>
  <si>
    <t>Transparent adhesive plaster.</t>
  </si>
  <si>
    <t>Used to fit gastric tube (aspirating/feeding tube) or incontinence condom.
Drainable bag for collecting urine with permanent and legible graduations every 100 mL.
With reinforced eyelets for hanging.
With a drainage valve (outlet tap) which permits the bag to be emptied without disconnecting, maintaining sterility. It is fitted to an outlet tube.
With a non-return valve, located inside the urine collector bag at the upper part (urine entry point), which prevents urine backflow into the indwelling urinary catheter. It is fitted with a kink resistant, transparent plastic inlet tube, with universal connector and protective cap.</t>
  </si>
  <si>
    <t>Capacity, bag: 2000 mL.
Length, tube: 85 - 95 cm.
Diameter, tube: 6.5 mm, approximately.</t>
  </si>
  <si>
    <t>Bag: Polyvinyl chloride (PVC), polypropylene or ethylene vinyl acetate (EVA); medical grade.
Tube, connector and protective cap: Polyvinyl chloride (PVC); medical grade.</t>
  </si>
  <si>
    <t>ISO 8669-2:1996: Urine collection bags -- Part 2: Requirements and test methods.</t>
  </si>
  <si>
    <t>A soft thin rubber tube with a balloon at the nelaton tip, designed for insertion in the bladder cavity, via the urethra, in order to drain off urine, instil a liquid or irrigate the bladder.
A standard catheter consists of a hollow 2-way cylindrical tube with one central channel for urinary drainage; bladder side ending, Foley type, with a rounded atraumatic end tip (nelaton tip), with two opposing eyelets and one balloon; collector side ending that is a universal and hollow truncated cone (funnel) to connect the urine bag, spigot, syringe or irrigating device; and the balloon port, side channel ending with a non-return valve and a Luer tip connector.
Catheter size is expressed in French gauge or Charrier (Fr or CH) and colour coded; balloon expansion capacity is expressed in mL. Dimensions and colour code must be legible and visible on the connectors.
Preferable intended use for this size: children, medium or long term catheterization.
* Initial sterilisation method: Ethylene oxide gas.
* Individually peel-packed in paper and/or plastic.
* Double-packaged: protected with an interior layer and an outer peel pack.</t>
  </si>
  <si>
    <t>Length: 30 cm.
External diameter: 10 Fr.
Balloon expansion capacity: 3 to 5 mL.</t>
  </si>
  <si>
    <t>Silicone-coated natural latex.</t>
  </si>
  <si>
    <t>ISO 20696:2018: Sterile urethral catheters for single use.
ISO 11135:2014: Sterilization of health-care products — Ethylene oxide — Requirements for the development, validation and routine control of a sterilization process for medical devices.</t>
  </si>
  <si>
    <t>Length: 40 cm.
External diameter: 12 Fr.
Balloon expansion capacity: 5 to 15 mL.</t>
  </si>
  <si>
    <t>Length: 40 cm.
External diameter: 14 Fr.
Balloon expansion capacity: 5 to 15 mL.</t>
  </si>
  <si>
    <t>Length: 40 cm.
External diameter: 16 Fr.
Balloon expansion capacity: 5 to 15 mL.</t>
  </si>
  <si>
    <t>Length: 40 cm.
External diameter: 18 Fr.
Balloon expansion capacity: 5 to 15 mL.</t>
  </si>
  <si>
    <t>Length: 40 cm.
External diameter: 20 Fr.
Balloon expansion capacity: 5 to 15 mL.</t>
  </si>
  <si>
    <t>Length: 30 cm.
External diameter: 8 Fr.
Balloon expansion capacity: 3 to 5 mL.</t>
  </si>
  <si>
    <t>Used for general wound care, wound cleaning and wound covering; to treat wounds with minimal secretion.
Absorbent gauze with minimum 8 to 12 folds to ensure better absorption.
Edges folded over; with selvedge to prevent the gauze from fraying. No broken stitches, no loose threads.
High level of tear-resistance. Air-permeable. Radiolucent.
Hypoallergenic.
Pre-washed.
Width: 10 cm. Length: 10 cm.
Material: 100% cotton fabric: hydrophobic, purified and bleached, plain weave.
Type of gauze: V / 17 threads/cm2 
Warp: 95 to 105 threads/dm.
Weft: 66 to 74 threads/dm.
Grammage: +/- 23g/m2.
Initial sterilisation method: Ethylene oxide gas or ionising radiation.
Packed per 2 or 5 in a sterile peel open pack.</t>
  </si>
  <si>
    <t>EN 14079: Non-active medical devices - Performance requirements and test methods for absorbent cotton gauze and absorbent cotton and viscose gauze.
ISO 10993-10:2010: Biological evaluation of medical devices — Part 10: Tests for irritation and skin sensitization.</t>
  </si>
  <si>
    <t>Tape, surgical, hypoallergenic, 2.5 x 5 m</t>
  </si>
  <si>
    <t>Latex free hypoallergenic. Porous and breathable. Radiolucent. Length: 5 to 10 m.</t>
  </si>
  <si>
    <t>Non-woven surgical drape.</t>
  </si>
  <si>
    <t>Sterile, pair-packed.
Smooth surface, flanged cuff, moulded manufacture.
Thickness, fingers and palm: 0.08 - 0.12 mm (3 - 4.7 mil).
Nitrile (synthetic rubber), powder-free, blue or purple.
Shelf life: 5 years.</t>
  </si>
  <si>
    <t>ISO 11193-2:2006: Single-use medical examination gloves.
BS EN 455-3:2015: Medical gloves for single use. Requirements and testing for biological evaluation.</t>
  </si>
  <si>
    <t>Box of square wipes packed individually for disinfection with 2% (or 4%) chlorhexidine gluconate and 70% isopropyl alcohol.</t>
  </si>
  <si>
    <t>Move together with blood sampling kit for the I-Stat, but leave quantities as such for the time being.</t>
  </si>
  <si>
    <t>Arterial blood sampling syringes with dry lithium heparin [23.5 iu/mL].</t>
  </si>
  <si>
    <t>Tube, suction, universal, ID 8 mm, L 10 m, autoclavable</t>
  </si>
  <si>
    <t>Used as a suction tube for continuous or intermittent aspiration during surgery.
Uniform diameter; non-permanent deformation if kinked or bent too tight.
It is cut according to the length required between the surgery field and the suction machine.
The material resist vacuum pressure of 559 mmHg.</t>
  </si>
  <si>
    <t>Internal diameter: 8 mm [+/1.0 ] 
External diameter: 10 mm [+/1.0 ]
Length: 10 m.</t>
  </si>
  <si>
    <t>ISO 80369-3:2016: Small-bore connectors for liquids and gases in healthcare applications — Part 3: Connectors for enteral applications.</t>
  </si>
  <si>
    <t>Same description is for both gels.</t>
  </si>
  <si>
    <t>Electro-conductive gel, bottle</t>
  </si>
  <si>
    <t>Water-based hypoallergenic gel that is capable to be used in applications such as electrocardiogram (ECG), electroencephalogram (EEG), Ultrasound, Transcutaneous Electrical Nerve Stimulation (TENS).
The gel is specially formulated to act as a coupling agent and to reduce static.</t>
  </si>
  <si>
    <t>TST (Time, Steam, Temperature) integrating chemical indicator (CI), type 5.
Self-adhesive, coloured, to monitor steam sterilisation cycles.
For use in steam sterilizers working at 121 °C during 15 minutes; or 134 °C during 7 minutes, with saturated steam.
One temperature in between – that mimic the death curve, or biological response, of the microorganisms inside a BI (biological indicator) when exposed to ideal, saturated steam conditions.
Labelling of the strip is conforming the standards.
It is delivered as a pack with one record sheet.
Shelf life: 3 years.</t>
  </si>
  <si>
    <t>ISO 11140-1:2014: Sterilization of health care products — Chemical indicators — Part 1: General requirements.
ISO 18472:2018: Sterilization of health care products — Biological and chemical indicators — Test equipment.</t>
  </si>
  <si>
    <t>Box of 500 units</t>
  </si>
  <si>
    <t>Crepe paper is used to wrap devices that will be subjected to sterilization.
Made of cellulose fibres allows low flexibility and drapeability.
Permeable to steam; efficient microbiological barrier; low permeability to air.
Colour: white, green or blue. Non sterile, single use.
Storage humidity: Between 30 - 60%.
Storage temperature: Between 10 and 40 °C.</t>
  </si>
  <si>
    <t>Size: 90 x 90 cm.</t>
  </si>
  <si>
    <t>Grammage: 60 g/m2.
Porosity: 50 µ, maximum.
Water repellence, test time: 20 seconds, minimum.
Tensile strength.</t>
  </si>
  <si>
    <t>ISO 11607-1:2019: Packaging for terminally sterilized medical devices — Part 1: Requirements for materials, sterile barrier systems and packaging systems.</t>
  </si>
  <si>
    <t>Box of 250 sheets</t>
  </si>
  <si>
    <t>Non-woven paper is used to wrap devices that will be subjected to sterilization.
Made of blend of cellulose fibres and synthetic fibres allows good flexibility and drapeability.
Permeable to steam; efficient microbiological barrier; good permeability to air.
Colour: blue. Non sterile, single use.
Storage humidity: Between 30 - 60%.
Storage temperature: Between 10 and 40 °C.</t>
  </si>
  <si>
    <t>Size: 120 x 120 cm.</t>
  </si>
  <si>
    <t>Process chemical indicator (CI) tape, type 1.
Beige adhesive crepe paper with white diagonal stripes. When exposed to steam at 121°C for 3 minutes or 134°C for 30 seconds, the diagonal white ink stripes will irreversibly change colour to black. It only provides visual confirmation that a pack has been exposed to steam pressure.
One roll with adequate protection and labelled "Autoclave" inside the spool.
Shelf life: 3 years.</t>
  </si>
  <si>
    <t>Length: 48 to 52 mm.
Width: 18 to 20 mm.</t>
  </si>
  <si>
    <t>ISO 11140-1:2014: Sterilization of health care products — Chemical indicators — Part 1: General requirements.</t>
  </si>
  <si>
    <t xml:space="preserve"> Could be purchased locally.</t>
  </si>
  <si>
    <t>Stove with one heating plate</t>
  </si>
  <si>
    <t>A heat source, preferably electric, with one heating plate.</t>
  </si>
  <si>
    <t>Stopwatch to be used in the sterilization room.</t>
  </si>
  <si>
    <t>This item is in the Drug list (latest version).</t>
  </si>
  <si>
    <t>Spacer, for metered dose inhaler, medium size mask</t>
  </si>
  <si>
    <t>External device attached to a metered dose inhaler to for better aerosol drug delivery by enhancing actuation and inhalation coordination.
The mouthpiece has a one-way valve.
The chamber is easy to clean.
Possibility of adult and paediatric use.
Supplied with one silicone mask, medium size.
Single patient use.</t>
  </si>
  <si>
    <t>Designation generic</t>
  </si>
  <si>
    <t>WHO code</t>
  </si>
  <si>
    <t>* Supplied with one of:
-CUFF ADULT M, navy 23-33cm
- CUFF ADULT L, wine 31-40cm
- CUFF CHILD, green 12-19cm
- CUFF NEON., orange 8-13cm
- TUBING NIBP adult/child
-  SENSOR SPO2 adult
- SENSOR SPO2, ped/inf. + adh.wrap OXI-P/I</t>
  </si>
  <si>
    <t>* Supplied with one of:
-CUFF ADULT L, wine 31-40cm 002207
-  CUFF CHILD, green 12-19cm 002201
- TUBING NIBP adult/child 107363
-SENSOR SPO2 adult Nellcor DS100A
- SENSOR SPO2, ped/inf. + adh.wrap OXI-P/I
-SKIN TEMPERATURE PROBE ad/ped diam.10mm, reus., M1024254
-LEADWIRE ECG multilink 3 grabb.412682-003
-CABLE ECG, 3/5 leads 3.6m 2106305-003</t>
  </si>
  <si>
    <t xml:space="preserve">* Supplied with one of:
OUTLET CONNECTOR, FITTING O2 
OXYGEN OUTLET </t>
  </si>
  <si>
    <t>* Supplied with one spare:
BATTERY, rechargeable</t>
  </si>
  <si>
    <t>* Supplied with one of:
TRAINING KIT</t>
  </si>
  <si>
    <t>* Supplied with one of:
PATIENT CABLE 10 leads,
SET SUCTION ELECTRODES, reusable
ELECTRODES CLIP, limb, set 4pcs/colors</t>
  </si>
  <si>
    <t>Suspected cases</t>
  </si>
  <si>
    <t>Severe cases</t>
  </si>
  <si>
    <t>ICU cases</t>
  </si>
  <si>
    <t>MODEL L 340B</t>
  </si>
  <si>
    <t>Practical manual to set up and manage a SARI treatment centre and a SARI screening facility in health care facilities - WHO 2020</t>
  </si>
  <si>
    <r>
      <rPr>
        <sz val="7"/>
        <color rgb="FF4F4B59"/>
        <rFont val="Segoe UI Symbol"/>
        <family val="2"/>
      </rPr>
      <t>GO</t>
    </r>
    <r>
      <rPr>
        <sz val="7"/>
        <color rgb="FF26242F"/>
        <rFont val="Segoe UI Symbol"/>
        <family val="2"/>
      </rPr>
      <t>G</t>
    </r>
    <r>
      <rPr>
        <sz val="7"/>
        <color rgb="FF3B3848"/>
        <rFont val="Segoe UI Symbol"/>
        <family val="2"/>
      </rPr>
      <t xml:space="preserve">GLES </t>
    </r>
    <r>
      <rPr>
        <sz val="7"/>
        <color rgb="FF4F4B59"/>
        <rFont val="Segoe UI Symbol"/>
        <family val="2"/>
      </rPr>
      <t>PRO</t>
    </r>
    <r>
      <rPr>
        <sz val="7"/>
        <color rgb="FF26242F"/>
        <rFont val="Segoe UI Symbol"/>
        <family val="2"/>
      </rPr>
      <t>T</t>
    </r>
    <r>
      <rPr>
        <sz val="7"/>
        <color rgb="FF341D15"/>
        <rFont val="Segoe UI Symbol"/>
        <family val="2"/>
      </rPr>
      <t>E</t>
    </r>
    <r>
      <rPr>
        <sz val="7"/>
        <color rgb="FF4F4B59"/>
        <rFont val="Segoe UI Symbol"/>
        <family val="2"/>
      </rPr>
      <t>CTIV</t>
    </r>
    <r>
      <rPr>
        <sz val="7"/>
        <color rgb="FF26242F"/>
        <rFont val="Segoe UI Symbol"/>
        <family val="2"/>
      </rPr>
      <t>E</t>
    </r>
    <r>
      <rPr>
        <sz val="7"/>
        <color rgb="FF4F4B59"/>
        <rFont val="Segoe UI Symbol"/>
        <family val="2"/>
      </rPr>
      <t xml:space="preserve">, </t>
    </r>
    <r>
      <rPr>
        <sz val="7"/>
        <color rgb="FF62626B"/>
        <rFont val="Segoe UI Symbol"/>
        <family val="2"/>
      </rPr>
      <t>wra</t>
    </r>
    <r>
      <rPr>
        <sz val="7"/>
        <color rgb="FF50362F"/>
        <rFont val="Segoe UI Symbol"/>
        <family val="2"/>
      </rPr>
      <t>p</t>
    </r>
    <r>
      <rPr>
        <sz val="7"/>
        <color rgb="FF3B3848"/>
        <rFont val="Segoe UI Symbol"/>
        <family val="2"/>
      </rPr>
      <t>a</t>
    </r>
    <r>
      <rPr>
        <sz val="7"/>
        <color rgb="FF62626B"/>
        <rFont val="Segoe UI Symbol"/>
        <family val="2"/>
      </rPr>
      <t>rou</t>
    </r>
    <r>
      <rPr>
        <sz val="7"/>
        <color rgb="FF3B3848"/>
        <rFont val="Segoe UI Symbol"/>
        <family val="2"/>
      </rPr>
      <t>nd</t>
    </r>
    <r>
      <rPr>
        <sz val="7"/>
        <color rgb="FF62626B"/>
        <rFont val="Segoe UI Symbol"/>
        <family val="2"/>
      </rPr>
      <t xml:space="preserve">, </t>
    </r>
    <r>
      <rPr>
        <sz val="7"/>
        <color rgb="FF4F4B59"/>
        <rFont val="Segoe UI Symbol"/>
        <family val="2"/>
      </rPr>
      <t>soft fram</t>
    </r>
    <r>
      <rPr>
        <sz val="7"/>
        <color rgb="FF26242F"/>
        <rFont val="Segoe UI Symbol"/>
        <family val="2"/>
      </rPr>
      <t>e</t>
    </r>
    <r>
      <rPr>
        <sz val="7"/>
        <color rgb="FF62626B"/>
        <rFont val="Segoe UI Symbol"/>
        <family val="2"/>
      </rPr>
      <t>, indi</t>
    </r>
    <r>
      <rPr>
        <sz val="7"/>
        <color rgb="FF56344F"/>
        <rFont val="Segoe UI Symbol"/>
        <family val="2"/>
      </rPr>
      <t>r</t>
    </r>
    <r>
      <rPr>
        <sz val="7"/>
        <color rgb="FF3B3848"/>
        <rFont val="Segoe UI Symbol"/>
        <family val="2"/>
      </rPr>
      <t>e</t>
    </r>
    <r>
      <rPr>
        <sz val="7"/>
        <color rgb="FF62626B"/>
        <rFont val="Segoe UI Symbol"/>
        <family val="2"/>
      </rPr>
      <t>ct</t>
    </r>
    <r>
      <rPr>
        <sz val="7"/>
        <color rgb="FF4F4B59"/>
        <rFont val="Segoe UI Symbol"/>
        <family val="2"/>
      </rPr>
      <t>vent.</t>
    </r>
  </si>
  <si>
    <r>
      <rPr>
        <sz val="7"/>
        <color rgb="FF62626B"/>
        <rFont val="Segoe UI Symbol"/>
        <family val="2"/>
      </rPr>
      <t>YM</t>
    </r>
    <r>
      <rPr>
        <sz val="7"/>
        <color rgb="FF3B3848"/>
        <rFont val="Segoe UI Symbol"/>
        <family val="2"/>
      </rPr>
      <t>EQGLAS</t>
    </r>
    <r>
      <rPr>
        <sz val="7"/>
        <color rgb="FF62626B"/>
        <rFont val="Segoe UI Symbol"/>
        <family val="2"/>
      </rPr>
      <t>W</t>
    </r>
    <r>
      <rPr>
        <sz val="7"/>
        <color rgb="FF3B3848"/>
        <rFont val="Segoe UI Symbol"/>
        <family val="2"/>
      </rPr>
      <t>Sl</t>
    </r>
    <r>
      <rPr>
        <sz val="7"/>
        <color rgb="FF030303"/>
        <rFont val="Segoe UI Symbol"/>
        <family val="2"/>
      </rPr>
      <t>--</t>
    </r>
    <r>
      <rPr>
        <sz val="7"/>
        <color rgb="FF4F4B59"/>
        <rFont val="Segoe UI Symbol"/>
        <family val="2"/>
      </rPr>
      <t>Al</t>
    </r>
  </si>
  <si>
    <r>
      <rPr>
        <sz val="7"/>
        <color rgb="FF62626B"/>
        <rFont val="Segoe UI Symbol"/>
        <family val="2"/>
      </rPr>
      <t>R</t>
    </r>
    <r>
      <rPr>
        <sz val="7"/>
        <color rgb="FF3B3848"/>
        <rFont val="Segoe UI Symbol"/>
        <family val="2"/>
      </rPr>
      <t>ESP</t>
    </r>
    <r>
      <rPr>
        <sz val="7"/>
        <color rgb="FF62626B"/>
        <rFont val="Segoe UI Symbol"/>
        <family val="2"/>
      </rPr>
      <t>IRA</t>
    </r>
    <r>
      <rPr>
        <sz val="7"/>
        <color rgb="FF240C31"/>
        <rFont val="Segoe UI Symbol"/>
        <family val="2"/>
      </rPr>
      <t>T</t>
    </r>
    <r>
      <rPr>
        <sz val="7"/>
        <color rgb="FF3B3848"/>
        <rFont val="Segoe UI Symbol"/>
        <family val="2"/>
      </rPr>
      <t>OR</t>
    </r>
    <r>
      <rPr>
        <sz val="7"/>
        <color rgb="FF697987"/>
        <rFont val="Segoe UI Symbol"/>
        <family val="2"/>
      </rPr>
      <t>,</t>
    </r>
    <r>
      <rPr>
        <sz val="7"/>
        <color rgb="FF62626B"/>
        <rFont val="Segoe UI Symbol"/>
        <family val="2"/>
      </rPr>
      <t>m</t>
    </r>
    <r>
      <rPr>
        <sz val="7"/>
        <color rgb="FF26242F"/>
        <rFont val="Segoe UI Symbol"/>
        <family val="2"/>
      </rPr>
      <t>a</t>
    </r>
    <r>
      <rPr>
        <sz val="7"/>
        <color rgb="FF3B3848"/>
        <rFont val="Segoe UI Symbol"/>
        <family val="2"/>
      </rPr>
      <t>s</t>
    </r>
    <r>
      <rPr>
        <sz val="7"/>
        <color rgb="FF62626B"/>
        <rFont val="Segoe UI Symbol"/>
        <family val="2"/>
      </rPr>
      <t xml:space="preserve">k, </t>
    </r>
    <r>
      <rPr>
        <sz val="7"/>
        <color rgb="FF4F4B59"/>
        <rFont val="Segoe UI Symbol"/>
        <family val="2"/>
      </rPr>
      <t>FFP2/N</t>
    </r>
    <r>
      <rPr>
        <sz val="7"/>
        <color rgb="FF26242F"/>
        <rFont val="Segoe UI Symbol"/>
        <family val="2"/>
      </rPr>
      <t>9</t>
    </r>
    <r>
      <rPr>
        <sz val="7"/>
        <color rgb="FF3B3848"/>
        <rFont val="Segoe UI Symbol"/>
        <family val="2"/>
      </rPr>
      <t>5</t>
    </r>
    <r>
      <rPr>
        <sz val="7"/>
        <color rgb="FF62626B"/>
        <rFont val="Segoe UI Symbol"/>
        <family val="2"/>
      </rPr>
      <t>, ty</t>
    </r>
    <r>
      <rPr>
        <sz val="7"/>
        <color rgb="FF50362F"/>
        <rFont val="Segoe UI Symbol"/>
        <family val="2"/>
      </rPr>
      <t>p</t>
    </r>
    <r>
      <rPr>
        <sz val="7"/>
        <color rgb="FF26242F"/>
        <rFont val="Segoe UI Symbol"/>
        <family val="2"/>
      </rPr>
      <t xml:space="preserve">e </t>
    </r>
    <r>
      <rPr>
        <sz val="7"/>
        <color rgb="FF697987"/>
        <rFont val="Segoe UI Symbol"/>
        <family val="2"/>
      </rPr>
      <t>ll</t>
    </r>
    <r>
      <rPr>
        <sz val="7"/>
        <color rgb="FF4F4B59"/>
        <rFont val="Segoe UI Symbol"/>
        <family val="2"/>
      </rPr>
      <t xml:space="preserve">R, </t>
    </r>
    <r>
      <rPr>
        <sz val="7"/>
        <color rgb="FF26242F"/>
        <rFont val="Segoe UI Symbol"/>
        <family val="2"/>
      </rPr>
      <t>s</t>
    </r>
    <r>
      <rPr>
        <sz val="7"/>
        <color rgb="FF4F4B59"/>
        <rFont val="Segoe UI Symbol"/>
        <family val="2"/>
      </rPr>
      <t>.u</t>
    </r>
    <r>
      <rPr>
        <sz val="7"/>
        <color rgb="FF697987"/>
        <rFont val="Segoe UI Symbol"/>
        <family val="2"/>
      </rPr>
      <t xml:space="preserve">., </t>
    </r>
    <r>
      <rPr>
        <sz val="7"/>
        <color rgb="FF4F4B59"/>
        <rFont val="Segoe UI Symbol"/>
        <family val="2"/>
      </rPr>
      <t>u</t>
    </r>
    <r>
      <rPr>
        <sz val="7"/>
        <color rgb="FF50362F"/>
        <rFont val="Segoe UI Symbol"/>
        <family val="2"/>
      </rPr>
      <t>n</t>
    </r>
    <r>
      <rPr>
        <sz val="7"/>
        <color rgb="FF62626B"/>
        <rFont val="Segoe UI Symbol"/>
        <family val="2"/>
      </rPr>
      <t>va</t>
    </r>
    <r>
      <rPr>
        <sz val="7"/>
        <color rgb="FF697987"/>
        <rFont val="Segoe UI Symbol"/>
        <family val="2"/>
      </rPr>
      <t>l</t>
    </r>
    <r>
      <rPr>
        <sz val="7"/>
        <color rgb="FF62626B"/>
        <rFont val="Segoe UI Symbol"/>
        <family val="2"/>
      </rPr>
      <t>v</t>
    </r>
    <r>
      <rPr>
        <sz val="7"/>
        <color rgb="FF26242F"/>
        <rFont val="Segoe UI Symbol"/>
        <family val="2"/>
      </rPr>
      <t>e</t>
    </r>
    <r>
      <rPr>
        <sz val="7"/>
        <color rgb="FF4F4B59"/>
        <rFont val="Segoe UI Symbol"/>
        <family val="2"/>
      </rPr>
      <t>d</t>
    </r>
    <r>
      <rPr>
        <sz val="7"/>
        <color rgb="FF697987"/>
        <rFont val="Segoe UI Symbol"/>
        <family val="2"/>
      </rPr>
      <t>,</t>
    </r>
    <r>
      <rPr>
        <sz val="7"/>
        <color rgb="FF62626B"/>
        <rFont val="Segoe UI Symbol"/>
        <family val="2"/>
      </rPr>
      <t>n</t>
    </r>
    <r>
      <rPr>
        <sz val="7"/>
        <color rgb="FF3B3848"/>
        <rFont val="Segoe UI Symbol"/>
        <family val="2"/>
      </rPr>
      <t>o</t>
    </r>
    <r>
      <rPr>
        <sz val="7"/>
        <color rgb="FF26242F"/>
        <rFont val="Segoe UI Symbol"/>
        <family val="2"/>
      </rPr>
      <t>s</t>
    </r>
    <r>
      <rPr>
        <sz val="7"/>
        <color rgb="FF3B3848"/>
        <rFont val="Segoe UI Symbol"/>
        <family val="2"/>
      </rPr>
      <t>e</t>
    </r>
    <r>
      <rPr>
        <sz val="7"/>
        <color rgb="FF697987"/>
        <rFont val="Segoe UI Symbol"/>
        <family val="2"/>
      </rPr>
      <t>d</t>
    </r>
    <r>
      <rPr>
        <sz val="7"/>
        <color rgb="FF62626B"/>
        <rFont val="Segoe UI Symbol"/>
        <family val="2"/>
      </rPr>
      <t>ip</t>
    </r>
  </si>
  <si>
    <r>
      <rPr>
        <sz val="7"/>
        <color rgb="FF4F4B59"/>
        <rFont val="Segoe UI Symbol"/>
        <family val="2"/>
      </rPr>
      <t>CPPEMASPF205</t>
    </r>
    <r>
      <rPr>
        <sz val="7"/>
        <color rgb="FF26242F"/>
        <rFont val="Segoe UI Symbol"/>
        <family val="2"/>
      </rPr>
      <t>-</t>
    </r>
    <r>
      <rPr>
        <sz val="7"/>
        <color rgb="FF62626B"/>
        <rFont val="Segoe UI Symbol"/>
        <family val="2"/>
      </rPr>
      <t>Al</t>
    </r>
  </si>
  <si>
    <r>
      <rPr>
        <sz val="7"/>
        <color rgb="FF62626B"/>
        <rFont val="Segoe UI Symbol"/>
        <family val="2"/>
      </rPr>
      <t>BOO</t>
    </r>
    <r>
      <rPr>
        <sz val="7"/>
        <color rgb="FF56344F"/>
        <rFont val="Segoe UI Symbol"/>
        <family val="2"/>
      </rPr>
      <t>T</t>
    </r>
    <r>
      <rPr>
        <sz val="7"/>
        <color rgb="FF7B7777"/>
        <rFont val="Segoe UI Symbol"/>
        <family val="2"/>
      </rPr>
      <t>S</t>
    </r>
    <r>
      <rPr>
        <sz val="7"/>
        <color rgb="FF828C97"/>
        <rFont val="Segoe UI Symbol"/>
        <family val="2"/>
      </rPr>
      <t xml:space="preserve">, </t>
    </r>
    <r>
      <rPr>
        <sz val="7"/>
        <color rgb="FF4F4B59"/>
        <rFont val="Segoe UI Symbol"/>
        <family val="2"/>
      </rPr>
      <t>ru</t>
    </r>
    <r>
      <rPr>
        <sz val="7"/>
        <color rgb="FF7B7777"/>
        <rFont val="Segoe UI Symbol"/>
        <family val="2"/>
      </rPr>
      <t>bber</t>
    </r>
    <r>
      <rPr>
        <sz val="7"/>
        <color rgb="FF828C97"/>
        <rFont val="Segoe UI Symbol"/>
        <family val="2"/>
      </rPr>
      <t>,</t>
    </r>
    <r>
      <rPr>
        <sz val="7"/>
        <color rgb="FF62626B"/>
        <rFont val="Segoe UI Symbol"/>
        <family val="2"/>
      </rPr>
      <t xml:space="preserve">size </t>
    </r>
    <r>
      <rPr>
        <sz val="7"/>
        <color rgb="FF7B7777"/>
        <rFont val="Segoe UI Symbol"/>
        <family val="2"/>
      </rPr>
      <t>(46]</t>
    </r>
    <r>
      <rPr>
        <sz val="7"/>
        <color rgb="FF828C97"/>
        <rFont val="Segoe UI Symbol"/>
        <family val="2"/>
      </rPr>
      <t>,</t>
    </r>
    <r>
      <rPr>
        <sz val="7"/>
        <color rgb="FF62626B"/>
        <rFont val="Segoe UI Symbol"/>
        <family val="2"/>
      </rPr>
      <t xml:space="preserve">dark color (green </t>
    </r>
    <r>
      <rPr>
        <sz val="7"/>
        <color rgb="FF7B7777"/>
        <rFont val="Segoe UI Symbol"/>
        <family val="2"/>
      </rPr>
      <t>o</t>
    </r>
    <r>
      <rPr>
        <sz val="7"/>
        <color rgb="FF4F4B59"/>
        <rFont val="Segoe UI Symbol"/>
        <family val="2"/>
      </rPr>
      <t xml:space="preserve">r </t>
    </r>
    <r>
      <rPr>
        <sz val="7"/>
        <color rgb="FF7B7777"/>
        <rFont val="Segoe UI Symbol"/>
        <family val="2"/>
      </rPr>
      <t>black)</t>
    </r>
    <r>
      <rPr>
        <sz val="7"/>
        <color rgb="FF828C97"/>
        <rFont val="Segoe UI Symbol"/>
        <family val="2"/>
      </rPr>
      <t xml:space="preserve">, </t>
    </r>
    <r>
      <rPr>
        <sz val="7"/>
        <color rgb="FF62626B"/>
        <rFont val="Segoe UI Symbol"/>
        <family val="2"/>
      </rPr>
      <t>pair</t>
    </r>
  </si>
  <si>
    <r>
      <rPr>
        <sz val="7"/>
        <color rgb="FF7B7777"/>
        <rFont val="Segoe UI Symbol"/>
        <family val="2"/>
      </rPr>
      <t>OLIFBOOTW46--A1</t>
    </r>
  </si>
  <si>
    <r>
      <rPr>
        <sz val="7"/>
        <color rgb="FF62626B"/>
        <rFont val="Segoe UI Symbol"/>
        <family val="2"/>
      </rPr>
      <t>BOO</t>
    </r>
    <r>
      <rPr>
        <sz val="7"/>
        <color rgb="FF56344F"/>
        <rFont val="Segoe UI Symbol"/>
        <family val="2"/>
      </rPr>
      <t>T</t>
    </r>
    <r>
      <rPr>
        <sz val="7"/>
        <color rgb="FF7B7777"/>
        <rFont val="Segoe UI Symbol"/>
        <family val="2"/>
      </rPr>
      <t>S</t>
    </r>
    <r>
      <rPr>
        <sz val="7"/>
        <color rgb="FF828C97"/>
        <rFont val="Segoe UI Symbol"/>
        <family val="2"/>
      </rPr>
      <t xml:space="preserve">, </t>
    </r>
    <r>
      <rPr>
        <sz val="7"/>
        <color rgb="FF56344F"/>
        <rFont val="Segoe UI Symbol"/>
        <family val="2"/>
      </rPr>
      <t>r</t>
    </r>
    <r>
      <rPr>
        <sz val="7"/>
        <color rgb="FF62626B"/>
        <rFont val="Segoe UI Symbol"/>
        <family val="2"/>
      </rPr>
      <t>ubb</t>
    </r>
    <r>
      <rPr>
        <sz val="7"/>
        <color rgb="FF3B3848"/>
        <rFont val="Segoe UI Symbol"/>
        <family val="2"/>
      </rPr>
      <t>e</t>
    </r>
    <r>
      <rPr>
        <sz val="7"/>
        <color rgb="FF62626B"/>
        <rFont val="Segoe UI Symbol"/>
        <family val="2"/>
      </rPr>
      <t>r, si</t>
    </r>
    <r>
      <rPr>
        <sz val="7"/>
        <color rgb="FF3B3848"/>
        <rFont val="Segoe UI Symbol"/>
        <family val="2"/>
      </rPr>
      <t>z</t>
    </r>
    <r>
      <rPr>
        <sz val="7"/>
        <color rgb="FF62626B"/>
        <rFont val="Segoe UI Symbol"/>
        <family val="2"/>
      </rPr>
      <t xml:space="preserve">e </t>
    </r>
    <r>
      <rPr>
        <sz val="7"/>
        <color rgb="FF7B7777"/>
        <rFont val="Segoe UI Symbol"/>
        <family val="2"/>
      </rPr>
      <t xml:space="preserve">(44], </t>
    </r>
    <r>
      <rPr>
        <sz val="7"/>
        <color rgb="FF62626B"/>
        <rFont val="Segoe UI Symbol"/>
        <family val="2"/>
      </rPr>
      <t>dark color (gre</t>
    </r>
    <r>
      <rPr>
        <sz val="7"/>
        <color rgb="FF3B3848"/>
        <rFont val="Segoe UI Symbol"/>
        <family val="2"/>
      </rPr>
      <t>e</t>
    </r>
    <r>
      <rPr>
        <sz val="7"/>
        <color rgb="FF7B7777"/>
        <rFont val="Segoe UI Symbol"/>
        <family val="2"/>
      </rPr>
      <t xml:space="preserve">n </t>
    </r>
    <r>
      <rPr>
        <sz val="7"/>
        <color rgb="FF62626B"/>
        <rFont val="Segoe UI Symbol"/>
        <family val="2"/>
      </rPr>
      <t>o</t>
    </r>
    <r>
      <rPr>
        <sz val="7"/>
        <color rgb="FF521F36"/>
        <rFont val="Segoe UI Symbol"/>
        <family val="2"/>
      </rPr>
      <t xml:space="preserve">r </t>
    </r>
    <r>
      <rPr>
        <sz val="7"/>
        <color rgb="FF62626B"/>
        <rFont val="Segoe UI Symbol"/>
        <family val="2"/>
      </rPr>
      <t>black)</t>
    </r>
    <r>
      <rPr>
        <sz val="7"/>
        <color rgb="FF828C97"/>
        <rFont val="Segoe UI Symbol"/>
        <family val="2"/>
      </rPr>
      <t xml:space="preserve">, </t>
    </r>
    <r>
      <rPr>
        <sz val="7"/>
        <color rgb="FF62626B"/>
        <rFont val="Segoe UI Symbol"/>
        <family val="2"/>
      </rPr>
      <t>pair</t>
    </r>
  </si>
  <si>
    <r>
      <rPr>
        <sz val="7"/>
        <color rgb="FF62626B"/>
        <rFont val="Segoe UI Symbol"/>
        <family val="2"/>
      </rPr>
      <t>OUFBOOTW44--Al</t>
    </r>
  </si>
  <si>
    <r>
      <rPr>
        <sz val="7"/>
        <color rgb="FF62626B"/>
        <rFont val="Segoe UI Symbol"/>
        <family val="2"/>
      </rPr>
      <t>BOO</t>
    </r>
    <r>
      <rPr>
        <sz val="7"/>
        <color rgb="FF56344F"/>
        <rFont val="Segoe UI Symbol"/>
        <family val="2"/>
      </rPr>
      <t>T</t>
    </r>
    <r>
      <rPr>
        <sz val="7"/>
        <color rgb="FF62626B"/>
        <rFont val="Segoe UI Symbol"/>
        <family val="2"/>
      </rPr>
      <t>S</t>
    </r>
    <r>
      <rPr>
        <sz val="7"/>
        <color rgb="FF828C97"/>
        <rFont val="Segoe UI Symbol"/>
        <family val="2"/>
      </rPr>
      <t xml:space="preserve">, </t>
    </r>
    <r>
      <rPr>
        <sz val="7"/>
        <color rgb="FF4F4B59"/>
        <rFont val="Segoe UI Symbol"/>
        <family val="2"/>
      </rPr>
      <t>ru</t>
    </r>
    <r>
      <rPr>
        <sz val="7"/>
        <color rgb="FF7B7777"/>
        <rFont val="Segoe UI Symbol"/>
        <family val="2"/>
      </rPr>
      <t>bb</t>
    </r>
    <r>
      <rPr>
        <sz val="7"/>
        <color rgb="FF4F4B59"/>
        <rFont val="Segoe UI Symbol"/>
        <family val="2"/>
      </rPr>
      <t>er</t>
    </r>
    <r>
      <rPr>
        <sz val="7"/>
        <color rgb="FF828C97"/>
        <rFont val="Segoe UI Symbol"/>
        <family val="2"/>
      </rPr>
      <t>,</t>
    </r>
    <r>
      <rPr>
        <sz val="7"/>
        <color rgb="FF62626B"/>
        <rFont val="Segoe UI Symbol"/>
        <family val="2"/>
      </rPr>
      <t xml:space="preserve">size </t>
    </r>
    <r>
      <rPr>
        <sz val="7"/>
        <color rgb="FF7B7777"/>
        <rFont val="Segoe UI Symbol"/>
        <family val="2"/>
      </rPr>
      <t>(4</t>
    </r>
    <r>
      <rPr>
        <sz val="7"/>
        <color rgb="FF4F4B59"/>
        <rFont val="Segoe UI Symbol"/>
        <family val="2"/>
      </rPr>
      <t>2</t>
    </r>
    <r>
      <rPr>
        <sz val="7"/>
        <color rgb="FF7B7777"/>
        <rFont val="Segoe UI Symbol"/>
        <family val="2"/>
      </rPr>
      <t>]</t>
    </r>
    <r>
      <rPr>
        <sz val="7"/>
        <color rgb="FF828C97"/>
        <rFont val="Segoe UI Symbol"/>
        <family val="2"/>
      </rPr>
      <t>,</t>
    </r>
    <r>
      <rPr>
        <sz val="7"/>
        <color rgb="FF62626B"/>
        <rFont val="Segoe UI Symbol"/>
        <family val="2"/>
      </rPr>
      <t>dark colo</t>
    </r>
    <r>
      <rPr>
        <sz val="7"/>
        <color rgb="FF56344F"/>
        <rFont val="Segoe UI Symbol"/>
        <family val="2"/>
      </rPr>
      <t xml:space="preserve">r </t>
    </r>
    <r>
      <rPr>
        <sz val="7"/>
        <color rgb="FF62626B"/>
        <rFont val="Segoe UI Symbol"/>
        <family val="2"/>
      </rPr>
      <t xml:space="preserve">(green or </t>
    </r>
    <r>
      <rPr>
        <sz val="7"/>
        <color rgb="FF7B7777"/>
        <rFont val="Segoe UI Symbol"/>
        <family val="2"/>
      </rPr>
      <t>bla</t>
    </r>
    <r>
      <rPr>
        <sz val="7"/>
        <color rgb="FF4F4B59"/>
        <rFont val="Segoe UI Symbol"/>
        <family val="2"/>
      </rPr>
      <t>ck</t>
    </r>
    <r>
      <rPr>
        <sz val="7"/>
        <color rgb="FF7B7777"/>
        <rFont val="Segoe UI Symbol"/>
        <family val="2"/>
      </rPr>
      <t>)</t>
    </r>
    <r>
      <rPr>
        <sz val="7"/>
        <color rgb="FF828C97"/>
        <rFont val="Segoe UI Symbol"/>
        <family val="2"/>
      </rPr>
      <t xml:space="preserve">, </t>
    </r>
    <r>
      <rPr>
        <sz val="7"/>
        <color rgb="FF62626B"/>
        <rFont val="Segoe UI Symbol"/>
        <family val="2"/>
      </rPr>
      <t>pair</t>
    </r>
  </si>
  <si>
    <r>
      <rPr>
        <sz val="7"/>
        <color rgb="FF62626B"/>
        <rFont val="Segoe UI Symbol"/>
        <family val="2"/>
      </rPr>
      <t>OLIFBOOTW42--Al</t>
    </r>
  </si>
  <si>
    <r>
      <rPr>
        <sz val="7"/>
        <color rgb="FF62626B"/>
        <rFont val="Segoe UI Symbol"/>
        <family val="2"/>
      </rPr>
      <t>BOOTS</t>
    </r>
    <r>
      <rPr>
        <sz val="7"/>
        <color rgb="FF828C97"/>
        <rFont val="Segoe UI Symbol"/>
        <family val="2"/>
      </rPr>
      <t xml:space="preserve">, </t>
    </r>
    <r>
      <rPr>
        <sz val="7"/>
        <color rgb="FF4F4B59"/>
        <rFont val="Segoe UI Symbol"/>
        <family val="2"/>
      </rPr>
      <t>ru</t>
    </r>
    <r>
      <rPr>
        <sz val="7"/>
        <color rgb="FF7B7777"/>
        <rFont val="Segoe UI Symbol"/>
        <family val="2"/>
      </rPr>
      <t>bb</t>
    </r>
    <r>
      <rPr>
        <sz val="7"/>
        <color rgb="FF4F4B59"/>
        <rFont val="Segoe UI Symbol"/>
        <family val="2"/>
      </rPr>
      <t>er</t>
    </r>
    <r>
      <rPr>
        <sz val="7"/>
        <color rgb="FF828C97"/>
        <rFont val="Segoe UI Symbol"/>
        <family val="2"/>
      </rPr>
      <t>,</t>
    </r>
    <r>
      <rPr>
        <sz val="7"/>
        <color rgb="FF62626B"/>
        <rFont val="Segoe UI Symbol"/>
        <family val="2"/>
      </rPr>
      <t xml:space="preserve">size </t>
    </r>
    <r>
      <rPr>
        <sz val="7"/>
        <color rgb="FF7B7777"/>
        <rFont val="Segoe UI Symbol"/>
        <family val="2"/>
      </rPr>
      <t>(40)</t>
    </r>
    <r>
      <rPr>
        <sz val="7"/>
        <color rgb="FF828C97"/>
        <rFont val="Segoe UI Symbol"/>
        <family val="2"/>
      </rPr>
      <t>,</t>
    </r>
    <r>
      <rPr>
        <sz val="7"/>
        <color rgb="FF62626B"/>
        <rFont val="Segoe UI Symbol"/>
        <family val="2"/>
      </rPr>
      <t>dark color (gree</t>
    </r>
    <r>
      <rPr>
        <sz val="7"/>
        <color rgb="FF697987"/>
        <rFont val="Segoe UI Symbol"/>
        <family val="2"/>
      </rPr>
      <t xml:space="preserve">n </t>
    </r>
    <r>
      <rPr>
        <sz val="7"/>
        <color rgb="FF62626B"/>
        <rFont val="Segoe UI Symbol"/>
        <family val="2"/>
      </rPr>
      <t>or black)</t>
    </r>
    <r>
      <rPr>
        <sz val="7"/>
        <color rgb="FF828C97"/>
        <rFont val="Segoe UI Symbol"/>
        <family val="2"/>
      </rPr>
      <t xml:space="preserve">, </t>
    </r>
    <r>
      <rPr>
        <sz val="7"/>
        <color rgb="FF62626B"/>
        <rFont val="Segoe UI Symbol"/>
        <family val="2"/>
      </rPr>
      <t>pair</t>
    </r>
  </si>
  <si>
    <r>
      <rPr>
        <sz val="7"/>
        <color rgb="FF62626B"/>
        <rFont val="Segoe UI Symbol"/>
        <family val="2"/>
      </rPr>
      <t>OUFBOOTW40--A1</t>
    </r>
  </si>
  <si>
    <r>
      <rPr>
        <sz val="7"/>
        <color rgb="FF4F4B59"/>
        <rFont val="Segoe UI Symbol"/>
        <family val="2"/>
      </rPr>
      <t>BOOTS</t>
    </r>
    <r>
      <rPr>
        <sz val="7"/>
        <color rgb="FF828C97"/>
        <rFont val="Segoe UI Symbol"/>
        <family val="2"/>
      </rPr>
      <t xml:space="preserve">, </t>
    </r>
    <r>
      <rPr>
        <sz val="7"/>
        <color rgb="FF56344F"/>
        <rFont val="Segoe UI Symbol"/>
        <family val="2"/>
      </rPr>
      <t>r</t>
    </r>
    <r>
      <rPr>
        <sz val="7"/>
        <color rgb="FF62626B"/>
        <rFont val="Segoe UI Symbol"/>
        <family val="2"/>
      </rPr>
      <t>ubb</t>
    </r>
    <r>
      <rPr>
        <sz val="7"/>
        <color rgb="FF3B3848"/>
        <rFont val="Segoe UI Symbol"/>
        <family val="2"/>
      </rPr>
      <t>e</t>
    </r>
    <r>
      <rPr>
        <sz val="7"/>
        <color rgb="FF62626B"/>
        <rFont val="Segoe UI Symbol"/>
        <family val="2"/>
      </rPr>
      <t>r</t>
    </r>
    <r>
      <rPr>
        <sz val="7"/>
        <color rgb="FF828C97"/>
        <rFont val="Segoe UI Symbol"/>
        <family val="2"/>
      </rPr>
      <t>,</t>
    </r>
    <r>
      <rPr>
        <sz val="7"/>
        <color rgb="FF62626B"/>
        <rFont val="Segoe UI Symbol"/>
        <family val="2"/>
      </rPr>
      <t>si</t>
    </r>
    <r>
      <rPr>
        <sz val="7"/>
        <color rgb="FF3B3848"/>
        <rFont val="Segoe UI Symbol"/>
        <family val="2"/>
      </rPr>
      <t xml:space="preserve">ze </t>
    </r>
    <r>
      <rPr>
        <sz val="7"/>
        <color rgb="FF7B7777"/>
        <rFont val="Segoe UI Symbol"/>
        <family val="2"/>
      </rPr>
      <t>(</t>
    </r>
    <r>
      <rPr>
        <sz val="7"/>
        <color rgb="FF4F4B59"/>
        <rFont val="Segoe UI Symbol"/>
        <family val="2"/>
      </rPr>
      <t>38</t>
    </r>
    <r>
      <rPr>
        <sz val="7"/>
        <color rgb="FF7B7777"/>
        <rFont val="Segoe UI Symbol"/>
        <family val="2"/>
      </rPr>
      <t>)</t>
    </r>
    <r>
      <rPr>
        <sz val="7"/>
        <color rgb="FF828C97"/>
        <rFont val="Segoe UI Symbol"/>
        <family val="2"/>
      </rPr>
      <t>,</t>
    </r>
    <r>
      <rPr>
        <sz val="7"/>
        <color rgb="FF62626B"/>
        <rFont val="Segoe UI Symbol"/>
        <family val="2"/>
      </rPr>
      <t>d</t>
    </r>
    <r>
      <rPr>
        <sz val="7"/>
        <color rgb="FF3B3848"/>
        <rFont val="Segoe UI Symbol"/>
        <family val="2"/>
      </rPr>
      <t>a</t>
    </r>
    <r>
      <rPr>
        <sz val="7"/>
        <color rgb="FF62626B"/>
        <rFont val="Segoe UI Symbol"/>
        <family val="2"/>
      </rPr>
      <t xml:space="preserve">rk </t>
    </r>
    <r>
      <rPr>
        <sz val="7"/>
        <color rgb="FF4F4B59"/>
        <rFont val="Segoe UI Symbol"/>
        <family val="2"/>
      </rPr>
      <t xml:space="preserve">color </t>
    </r>
    <r>
      <rPr>
        <sz val="7"/>
        <color rgb="FF62626B"/>
        <rFont val="Segoe UI Symbol"/>
        <family val="2"/>
      </rPr>
      <t>(gre</t>
    </r>
    <r>
      <rPr>
        <sz val="7"/>
        <color rgb="FF3B3848"/>
        <rFont val="Segoe UI Symbol"/>
        <family val="2"/>
      </rPr>
      <t>e</t>
    </r>
    <r>
      <rPr>
        <sz val="7"/>
        <color rgb="FF7B7777"/>
        <rFont val="Segoe UI Symbol"/>
        <family val="2"/>
      </rPr>
      <t xml:space="preserve">n </t>
    </r>
    <r>
      <rPr>
        <sz val="7"/>
        <color rgb="FF62626B"/>
        <rFont val="Segoe UI Symbol"/>
        <family val="2"/>
      </rPr>
      <t>o</t>
    </r>
    <r>
      <rPr>
        <sz val="7"/>
        <color rgb="FF521F36"/>
        <rFont val="Segoe UI Symbol"/>
        <family val="2"/>
      </rPr>
      <t xml:space="preserve">r </t>
    </r>
    <r>
      <rPr>
        <sz val="7"/>
        <color rgb="FF7B7777"/>
        <rFont val="Segoe UI Symbol"/>
        <family val="2"/>
      </rPr>
      <t>bla</t>
    </r>
    <r>
      <rPr>
        <sz val="7"/>
        <color rgb="FF4F4B59"/>
        <rFont val="Segoe UI Symbol"/>
        <family val="2"/>
      </rPr>
      <t>ck</t>
    </r>
    <r>
      <rPr>
        <sz val="7"/>
        <color rgb="FF7B7777"/>
        <rFont val="Segoe UI Symbol"/>
        <family val="2"/>
      </rPr>
      <t>)</t>
    </r>
    <r>
      <rPr>
        <sz val="7"/>
        <color rgb="FF828C97"/>
        <rFont val="Segoe UI Symbol"/>
        <family val="2"/>
      </rPr>
      <t xml:space="preserve">, </t>
    </r>
    <r>
      <rPr>
        <sz val="7"/>
        <color rgb="FF62626B"/>
        <rFont val="Segoe UI Symbol"/>
        <family val="2"/>
      </rPr>
      <t>pair</t>
    </r>
  </si>
  <si>
    <r>
      <rPr>
        <sz val="7"/>
        <color rgb="FF62626B"/>
        <rFont val="Segoe UI Symbol"/>
        <family val="2"/>
      </rPr>
      <t>OUFBOOTW38--Al</t>
    </r>
  </si>
  <si>
    <r>
      <rPr>
        <sz val="7"/>
        <color rgb="FF7B7777"/>
        <rFont val="Segoe UI Symbol"/>
        <family val="2"/>
      </rPr>
      <t xml:space="preserve">SET, </t>
    </r>
    <r>
      <rPr>
        <sz val="7"/>
        <color rgb="FF62626B"/>
        <rFont val="Segoe UI Symbol"/>
        <family val="2"/>
      </rPr>
      <t xml:space="preserve">TUNIC+ TROUSERS </t>
    </r>
    <r>
      <rPr>
        <sz val="7"/>
        <color rgb="FF7B7777"/>
        <rFont val="Segoe UI Symbol"/>
        <family val="2"/>
      </rPr>
      <t xml:space="preserve">SURGICAL. </t>
    </r>
    <r>
      <rPr>
        <sz val="7"/>
        <color rgb="FF62626B"/>
        <rFont val="Segoe UI Symbol"/>
        <family val="2"/>
      </rPr>
      <t xml:space="preserve">woven, </t>
    </r>
    <r>
      <rPr>
        <sz val="7"/>
        <color rgb="FF7B7777"/>
        <rFont val="Segoe UI Symbol"/>
        <family val="2"/>
      </rPr>
      <t>reusable</t>
    </r>
    <r>
      <rPr>
        <sz val="7"/>
        <color rgb="FF828C97"/>
        <rFont val="Segoe UI Symbol"/>
        <family val="2"/>
      </rPr>
      <t>,</t>
    </r>
    <r>
      <rPr>
        <sz val="7"/>
        <color rgb="FF62626B"/>
        <rFont val="Segoe UI Symbol"/>
        <family val="2"/>
      </rPr>
      <t xml:space="preserve">green, </t>
    </r>
    <r>
      <rPr>
        <sz val="7"/>
        <color rgb="FF7B7777"/>
        <rFont val="Segoe UI Symbol"/>
        <family val="2"/>
      </rPr>
      <t>s</t>
    </r>
    <r>
      <rPr>
        <sz val="7"/>
        <color rgb="FF828C97"/>
        <rFont val="Segoe UI Symbol"/>
        <family val="2"/>
      </rPr>
      <t>i</t>
    </r>
    <r>
      <rPr>
        <sz val="7"/>
        <color rgb="FF62626B"/>
        <rFont val="Segoe UI Symbol"/>
        <family val="2"/>
      </rPr>
      <t xml:space="preserve">ze </t>
    </r>
    <r>
      <rPr>
        <sz val="7"/>
        <color rgb="FF7B7777"/>
        <rFont val="Segoe UI Symbol"/>
        <family val="2"/>
      </rPr>
      <t>[XL</t>
    </r>
    <r>
      <rPr>
        <sz val="7"/>
        <color rgb="FF56344F"/>
        <rFont val="Segoe UI Symbol"/>
        <family val="2"/>
      </rPr>
      <t>)</t>
    </r>
  </si>
  <si>
    <r>
      <rPr>
        <sz val="7"/>
        <color rgb="FF7B7777"/>
        <rFont val="Segoe UI Symbol"/>
        <family val="2"/>
      </rPr>
      <t>YPPESTUTROSXLAl</t>
    </r>
  </si>
  <si>
    <r>
      <rPr>
        <sz val="7"/>
        <color rgb="FF4F4B59"/>
        <rFont val="Segoe UI Symbol"/>
        <family val="2"/>
      </rPr>
      <t>SET</t>
    </r>
    <r>
      <rPr>
        <sz val="7"/>
        <color rgb="FF7B7777"/>
        <rFont val="Segoe UI Symbol"/>
        <family val="2"/>
      </rPr>
      <t>,</t>
    </r>
    <r>
      <rPr>
        <sz val="7"/>
        <color rgb="FF62626B"/>
        <rFont val="Segoe UI Symbol"/>
        <family val="2"/>
      </rPr>
      <t xml:space="preserve">TUNIC+ </t>
    </r>
    <r>
      <rPr>
        <sz val="7"/>
        <color rgb="FF240C31"/>
        <rFont val="Segoe UI Symbol"/>
        <family val="2"/>
      </rPr>
      <t>T</t>
    </r>
    <r>
      <rPr>
        <sz val="7"/>
        <color rgb="FF62626B"/>
        <rFont val="Segoe UI Symbol"/>
        <family val="2"/>
      </rPr>
      <t>ROUSERS SURG</t>
    </r>
    <r>
      <rPr>
        <sz val="7"/>
        <color rgb="FF828C97"/>
        <rFont val="Segoe UI Symbol"/>
        <family val="2"/>
      </rPr>
      <t>I</t>
    </r>
    <r>
      <rPr>
        <sz val="7"/>
        <color rgb="FF4F4B59"/>
        <rFont val="Segoe UI Symbol"/>
        <family val="2"/>
      </rPr>
      <t>CA</t>
    </r>
    <r>
      <rPr>
        <sz val="7"/>
        <color rgb="FF7B7777"/>
        <rFont val="Segoe UI Symbol"/>
        <family val="2"/>
      </rPr>
      <t xml:space="preserve">L. </t>
    </r>
    <r>
      <rPr>
        <sz val="7"/>
        <color rgb="FF62626B"/>
        <rFont val="Segoe UI Symbol"/>
        <family val="2"/>
      </rPr>
      <t>wov</t>
    </r>
    <r>
      <rPr>
        <sz val="7"/>
        <color rgb="FF3B3848"/>
        <rFont val="Segoe UI Symbol"/>
        <family val="2"/>
      </rPr>
      <t>en</t>
    </r>
    <r>
      <rPr>
        <sz val="7"/>
        <color rgb="FF7B7777"/>
        <rFont val="Segoe UI Symbol"/>
        <family val="2"/>
      </rPr>
      <t>,</t>
    </r>
    <r>
      <rPr>
        <sz val="7"/>
        <color rgb="FF62626B"/>
        <rFont val="Segoe UI Symbol"/>
        <family val="2"/>
      </rPr>
      <t>reusable</t>
    </r>
    <r>
      <rPr>
        <sz val="7"/>
        <color rgb="FF828C97"/>
        <rFont val="Segoe UI Symbol"/>
        <family val="2"/>
      </rPr>
      <t>,</t>
    </r>
    <r>
      <rPr>
        <sz val="7"/>
        <color rgb="FF62626B"/>
        <rFont val="Segoe UI Symbol"/>
        <family val="2"/>
      </rPr>
      <t>g</t>
    </r>
    <r>
      <rPr>
        <sz val="7"/>
        <color rgb="FF56344F"/>
        <rFont val="Segoe UI Symbol"/>
        <family val="2"/>
      </rPr>
      <t>ree</t>
    </r>
    <r>
      <rPr>
        <sz val="7"/>
        <color rgb="FF62626B"/>
        <rFont val="Segoe UI Symbol"/>
        <family val="2"/>
      </rPr>
      <t>n, s</t>
    </r>
    <r>
      <rPr>
        <sz val="7"/>
        <color rgb="FF697987"/>
        <rFont val="Segoe UI Symbol"/>
        <family val="2"/>
      </rPr>
      <t>i</t>
    </r>
    <r>
      <rPr>
        <sz val="7"/>
        <color rgb="FF62626B"/>
        <rFont val="Segoe UI Symbol"/>
        <family val="2"/>
      </rPr>
      <t>z</t>
    </r>
    <r>
      <rPr>
        <sz val="7"/>
        <color rgb="FF3B3848"/>
        <rFont val="Segoe UI Symbol"/>
        <family val="2"/>
      </rPr>
      <t xml:space="preserve">e </t>
    </r>
    <r>
      <rPr>
        <sz val="7"/>
        <color rgb="FF7B7777"/>
        <rFont val="Segoe UI Symbol"/>
        <family val="2"/>
      </rPr>
      <t>[L</t>
    </r>
    <r>
      <rPr>
        <sz val="7"/>
        <color rgb="FF6B496E"/>
        <rFont val="Segoe UI Symbol"/>
        <family val="2"/>
      </rPr>
      <t>]</t>
    </r>
  </si>
  <si>
    <r>
      <rPr>
        <sz val="7"/>
        <color rgb="FF62626B"/>
        <rFont val="Segoe UI Symbol"/>
        <family val="2"/>
      </rPr>
      <t>YPPESTUTROSL</t>
    </r>
    <r>
      <rPr>
        <sz val="7"/>
        <color rgb="FF3B3848"/>
        <rFont val="Segoe UI Symbol"/>
        <family val="2"/>
      </rPr>
      <t>-</t>
    </r>
    <r>
      <rPr>
        <sz val="7"/>
        <color rgb="FF62626B"/>
        <rFont val="Segoe UI Symbol"/>
        <family val="2"/>
      </rPr>
      <t>Al</t>
    </r>
  </si>
  <si>
    <r>
      <rPr>
        <sz val="7"/>
        <color rgb="FF7B7777"/>
        <rFont val="Segoe UI Symbol"/>
        <family val="2"/>
      </rPr>
      <t xml:space="preserve">SET, </t>
    </r>
    <r>
      <rPr>
        <sz val="7"/>
        <color rgb="FF62626B"/>
        <rFont val="Segoe UI Symbol"/>
        <family val="2"/>
      </rPr>
      <t xml:space="preserve">TUNIC+ </t>
    </r>
    <r>
      <rPr>
        <sz val="7"/>
        <color rgb="FF4F4B59"/>
        <rFont val="Segoe UI Symbol"/>
        <family val="2"/>
      </rPr>
      <t>T</t>
    </r>
    <r>
      <rPr>
        <sz val="7"/>
        <color rgb="FF7B7777"/>
        <rFont val="Segoe UI Symbol"/>
        <family val="2"/>
      </rPr>
      <t>ROUSERS SURG</t>
    </r>
    <r>
      <rPr>
        <sz val="7"/>
        <color rgb="FF828C97"/>
        <rFont val="Segoe UI Symbol"/>
        <family val="2"/>
      </rPr>
      <t>I</t>
    </r>
    <r>
      <rPr>
        <sz val="7"/>
        <color rgb="FF62626B"/>
        <rFont val="Segoe UI Symbol"/>
        <family val="2"/>
      </rPr>
      <t xml:space="preserve">CAL. </t>
    </r>
    <r>
      <rPr>
        <sz val="7"/>
        <color rgb="FF7B7777"/>
        <rFont val="Segoe UI Symbol"/>
        <family val="2"/>
      </rPr>
      <t>woven, reusable</t>
    </r>
    <r>
      <rPr>
        <sz val="7"/>
        <color rgb="FF828C97"/>
        <rFont val="Segoe UI Symbol"/>
        <family val="2"/>
      </rPr>
      <t>,</t>
    </r>
    <r>
      <rPr>
        <sz val="7"/>
        <color rgb="FF62626B"/>
        <rFont val="Segoe UI Symbol"/>
        <family val="2"/>
      </rPr>
      <t xml:space="preserve">green, </t>
    </r>
    <r>
      <rPr>
        <sz val="7"/>
        <color rgb="FF7B7777"/>
        <rFont val="Segoe UI Symbol"/>
        <family val="2"/>
      </rPr>
      <t>s</t>
    </r>
    <r>
      <rPr>
        <sz val="7"/>
        <color rgb="FF828C97"/>
        <rFont val="Segoe UI Symbol"/>
        <family val="2"/>
      </rPr>
      <t>i</t>
    </r>
    <r>
      <rPr>
        <sz val="7"/>
        <color rgb="FF62626B"/>
        <rFont val="Segoe UI Symbol"/>
        <family val="2"/>
      </rPr>
      <t xml:space="preserve">ze </t>
    </r>
    <r>
      <rPr>
        <sz val="7"/>
        <color rgb="FF7B7777"/>
        <rFont val="Segoe UI Symbol"/>
        <family val="2"/>
      </rPr>
      <t>[M</t>
    </r>
    <r>
      <rPr>
        <sz val="7"/>
        <color rgb="FF56344F"/>
        <rFont val="Segoe UI Symbol"/>
        <family val="2"/>
      </rPr>
      <t>)</t>
    </r>
  </si>
  <si>
    <r>
      <rPr>
        <sz val="7"/>
        <color rgb="FF7B7777"/>
        <rFont val="Segoe UI Symbol"/>
        <family val="2"/>
      </rPr>
      <t>YPPESTUTROSM-Al</t>
    </r>
  </si>
  <si>
    <r>
      <rPr>
        <sz val="7"/>
        <color rgb="FF62626B"/>
        <rFont val="Segoe UI Symbol"/>
        <family val="2"/>
      </rPr>
      <t xml:space="preserve">SET, </t>
    </r>
    <r>
      <rPr>
        <sz val="7"/>
        <color rgb="FF3F112D"/>
        <rFont val="Segoe UI Symbol"/>
        <family val="2"/>
      </rPr>
      <t>T</t>
    </r>
    <r>
      <rPr>
        <sz val="7"/>
        <color rgb="FF7B7777"/>
        <rFont val="Segoe UI Symbol"/>
        <family val="2"/>
      </rPr>
      <t xml:space="preserve">UNIC </t>
    </r>
    <r>
      <rPr>
        <sz val="7"/>
        <color rgb="FF50362F"/>
        <rFont val="Segoe UI Symbol"/>
        <family val="2"/>
      </rPr>
      <t xml:space="preserve">+ </t>
    </r>
    <r>
      <rPr>
        <sz val="7"/>
        <color rgb="FF240C31"/>
        <rFont val="Segoe UI Symbol"/>
        <family val="2"/>
      </rPr>
      <t>T</t>
    </r>
    <r>
      <rPr>
        <sz val="7"/>
        <color rgb="FF62626B"/>
        <rFont val="Segoe UI Symbol"/>
        <family val="2"/>
      </rPr>
      <t>ROUSER</t>
    </r>
    <r>
      <rPr>
        <sz val="7"/>
        <color rgb="FF3B3848"/>
        <rFont val="Segoe UI Symbol"/>
        <family val="2"/>
      </rPr>
      <t xml:space="preserve">S </t>
    </r>
    <r>
      <rPr>
        <sz val="7"/>
        <color rgb="FF62626B"/>
        <rFont val="Segoe UI Symbol"/>
        <family val="2"/>
      </rPr>
      <t>SURG</t>
    </r>
    <r>
      <rPr>
        <sz val="7"/>
        <color rgb="FF697987"/>
        <rFont val="Segoe UI Symbol"/>
        <family val="2"/>
      </rPr>
      <t>I</t>
    </r>
    <r>
      <rPr>
        <sz val="7"/>
        <color rgb="FF4F4B59"/>
        <rFont val="Segoe UI Symbol"/>
        <family val="2"/>
      </rPr>
      <t>CA</t>
    </r>
    <r>
      <rPr>
        <sz val="7"/>
        <color rgb="FF7B7777"/>
        <rFont val="Segoe UI Symbol"/>
        <family val="2"/>
      </rPr>
      <t xml:space="preserve">L. </t>
    </r>
    <r>
      <rPr>
        <sz val="7"/>
        <color rgb="FF62626B"/>
        <rFont val="Segoe UI Symbol"/>
        <family val="2"/>
      </rPr>
      <t>wov</t>
    </r>
    <r>
      <rPr>
        <sz val="7"/>
        <color rgb="FF3B3848"/>
        <rFont val="Segoe UI Symbol"/>
        <family val="2"/>
      </rPr>
      <t>en</t>
    </r>
    <r>
      <rPr>
        <sz val="7"/>
        <color rgb="FF697987"/>
        <rFont val="Segoe UI Symbol"/>
        <family val="2"/>
      </rPr>
      <t>,</t>
    </r>
    <r>
      <rPr>
        <sz val="7"/>
        <color rgb="FF62626B"/>
        <rFont val="Segoe UI Symbol"/>
        <family val="2"/>
      </rPr>
      <t>r</t>
    </r>
    <r>
      <rPr>
        <sz val="7"/>
        <color rgb="FF3B3848"/>
        <rFont val="Segoe UI Symbol"/>
        <family val="2"/>
      </rPr>
      <t>e</t>
    </r>
    <r>
      <rPr>
        <sz val="7"/>
        <color rgb="FF62626B"/>
        <rFont val="Segoe UI Symbol"/>
        <family val="2"/>
      </rPr>
      <t>usable</t>
    </r>
    <r>
      <rPr>
        <sz val="7"/>
        <color rgb="FF828C97"/>
        <rFont val="Segoe UI Symbol"/>
        <family val="2"/>
      </rPr>
      <t>,</t>
    </r>
    <r>
      <rPr>
        <sz val="7"/>
        <color rgb="FF4F4B59"/>
        <rFont val="Segoe UI Symbol"/>
        <family val="2"/>
      </rPr>
      <t>green, s</t>
    </r>
    <r>
      <rPr>
        <sz val="7"/>
        <color rgb="FF828C97"/>
        <rFont val="Segoe UI Symbol"/>
        <family val="2"/>
      </rPr>
      <t>i</t>
    </r>
    <r>
      <rPr>
        <sz val="7"/>
        <color rgb="FF4F4B59"/>
        <rFont val="Segoe UI Symbol"/>
        <family val="2"/>
      </rPr>
      <t xml:space="preserve">ze </t>
    </r>
    <r>
      <rPr>
        <sz val="7"/>
        <color rgb="FF7B7777"/>
        <rFont val="Segoe UI Symbol"/>
        <family val="2"/>
      </rPr>
      <t>[S</t>
    </r>
    <r>
      <rPr>
        <sz val="7"/>
        <color rgb="FF56344F"/>
        <rFont val="Segoe UI Symbol"/>
        <family val="2"/>
      </rPr>
      <t>)</t>
    </r>
  </si>
  <si>
    <r>
      <rPr>
        <sz val="7"/>
        <color rgb="FF62626B"/>
        <rFont val="Segoe UI Symbol"/>
        <family val="2"/>
      </rPr>
      <t>YPPESTU</t>
    </r>
    <r>
      <rPr>
        <sz val="7"/>
        <color rgb="FF3B3848"/>
        <rFont val="Segoe UI Symbol"/>
        <family val="2"/>
      </rPr>
      <t>T</t>
    </r>
    <r>
      <rPr>
        <sz val="7"/>
        <color rgb="FF62626B"/>
        <rFont val="Segoe UI Symbol"/>
        <family val="2"/>
      </rPr>
      <t>ROSS</t>
    </r>
    <r>
      <rPr>
        <sz val="7"/>
        <color rgb="FF3B3848"/>
        <rFont val="Segoe UI Symbol"/>
        <family val="2"/>
      </rPr>
      <t>-Al</t>
    </r>
  </si>
  <si>
    <t>22 cleaning staff per Swift + 3 swifts + 1 laundry</t>
  </si>
  <si>
    <t>20 cleaning staff per Swift + 3 swifts + 1 laundry</t>
  </si>
  <si>
    <t>18 cleaning staff per Swift + 3 swifts + 1 laundry</t>
  </si>
  <si>
    <t>16 cleaning staff per Swift + 3 swifts + 1 laundry</t>
  </si>
  <si>
    <t>14 cleaning staff per Swift + 3 swifts + 1 laundry</t>
  </si>
  <si>
    <t>12 cleaning staff per Swift + 3 swifts + 1 laundry</t>
  </si>
  <si>
    <r>
      <rPr>
        <sz val="7"/>
        <color rgb="FF3B3848"/>
        <rFont val="Segoe UI Symbol"/>
        <family val="2"/>
      </rPr>
      <t xml:space="preserve">Estlm. </t>
    </r>
    <r>
      <rPr>
        <sz val="7"/>
        <color rgb="FF26242F"/>
        <rFont val="Segoe UI Symbol"/>
        <family val="2"/>
      </rPr>
      <t>Un</t>
    </r>
    <r>
      <rPr>
        <sz val="7"/>
        <color rgb="FF3B3848"/>
        <rFont val="Segoe UI Symbol"/>
        <family val="2"/>
      </rPr>
      <t xml:space="preserve">it </t>
    </r>
    <r>
      <rPr>
        <sz val="7"/>
        <color rgb="FF26242F"/>
        <rFont val="Segoe UI Symbol"/>
        <family val="2"/>
      </rPr>
      <t>W</t>
    </r>
    <r>
      <rPr>
        <sz val="7"/>
        <color rgb="FF3B3848"/>
        <rFont val="Segoe UI Symbol"/>
        <family val="2"/>
      </rPr>
      <t>eigh</t>
    </r>
    <r>
      <rPr>
        <sz val="7"/>
        <color rgb="FF1C1A42"/>
        <rFont val="Segoe UI Symbol"/>
        <family val="2"/>
      </rPr>
      <t xml:space="preserve">t </t>
    </r>
    <r>
      <rPr>
        <b/>
        <sz val="7"/>
        <color rgb="FF3B3848"/>
        <rFont val="Segoe UI Symbol"/>
        <family val="2"/>
      </rPr>
      <t>(kg)</t>
    </r>
  </si>
  <si>
    <r>
      <rPr>
        <sz val="7"/>
        <color rgb="FF3B3848"/>
        <rFont val="Segoe UI Symbol"/>
        <family val="2"/>
      </rPr>
      <t>T</t>
    </r>
    <r>
      <rPr>
        <sz val="7"/>
        <color rgb="FF26242F"/>
        <rFont val="Segoe UI Symbol"/>
        <family val="2"/>
      </rPr>
      <t>o</t>
    </r>
    <r>
      <rPr>
        <sz val="7"/>
        <color rgb="FF3B3848"/>
        <rFont val="Segoe UI Symbol"/>
        <family val="2"/>
      </rPr>
      <t>tal cost (USD)</t>
    </r>
  </si>
  <si>
    <t>Unit Cost USD</t>
  </si>
  <si>
    <r>
      <rPr>
        <sz val="7"/>
        <color rgb="FF3B3848"/>
        <rFont val="Segoe UI Symbol"/>
        <family val="2"/>
      </rPr>
      <t>Qtlty</t>
    </r>
  </si>
  <si>
    <r>
      <rPr>
        <sz val="7"/>
        <color rgb="FF3B3848"/>
        <rFont val="Segoe UI Symbol"/>
        <family val="2"/>
      </rPr>
      <t>WH</t>
    </r>
    <r>
      <rPr>
        <sz val="7"/>
        <color rgb="FF26242F"/>
        <rFont val="Segoe UI Symbol"/>
        <family val="2"/>
      </rPr>
      <t xml:space="preserve">O </t>
    </r>
    <r>
      <rPr>
        <sz val="7"/>
        <color rgb="FF3B3848"/>
        <rFont val="Segoe UI Symbol"/>
        <family val="2"/>
      </rPr>
      <t>Description</t>
    </r>
  </si>
  <si>
    <r>
      <rPr>
        <sz val="7"/>
        <color rgb="FF26242F"/>
        <rFont val="Segoe UI Symbol"/>
        <family val="2"/>
      </rPr>
      <t>W</t>
    </r>
    <r>
      <rPr>
        <sz val="7"/>
        <color rgb="FF3B3848"/>
        <rFont val="Segoe UI Symbol"/>
        <family val="2"/>
      </rPr>
      <t>HO Code</t>
    </r>
  </si>
  <si>
    <t>TOTAL</t>
  </si>
  <si>
    <t>(kit nCoV 10 Cleaning staffs/shift x 4 shift) MODULE, Uniform and PPE</t>
  </si>
  <si>
    <t>MODEL XL 500 B</t>
  </si>
  <si>
    <t>MODEL XL 420B</t>
  </si>
  <si>
    <t>MODEL L 260B</t>
  </si>
  <si>
    <t>MODEL L 180B</t>
  </si>
  <si>
    <t>MODEL S 100B</t>
  </si>
  <si>
    <t>200 staff per Swift + 3 swifts + 1 laundry</t>
  </si>
  <si>
    <t>172 staff per Swift + 3 swifts + 1 laundry</t>
  </si>
  <si>
    <t>142 staff per Swift + 3 swifts + 1 laundry</t>
  </si>
  <si>
    <t>112 staff per Swift + 3 swifts + 1 laundry</t>
  </si>
  <si>
    <t>80 staff per Swift + 3 swifts + 1 laundry</t>
  </si>
  <si>
    <t>50 staff per Swift + 3 swifts + 1 laundry</t>
  </si>
  <si>
    <t>(kit nCoV 40 staffs/shift x 4 shift) MODULE, Uniform</t>
  </si>
  <si>
    <r>
      <rPr>
        <sz val="7"/>
        <color rgb="FF7B7777"/>
        <rFont val="Segoe UI Symbol"/>
        <family val="2"/>
      </rPr>
      <t>N</t>
    </r>
    <r>
      <rPr>
        <sz val="7"/>
        <color rgb="FF4F4B59"/>
        <rFont val="Segoe UI Symbol"/>
        <family val="2"/>
      </rPr>
      <t>OTE</t>
    </r>
    <r>
      <rPr>
        <sz val="7"/>
        <color rgb="FF697987"/>
        <rFont val="Segoe UI Symbol"/>
        <family val="2"/>
      </rPr>
      <t>:</t>
    </r>
    <r>
      <rPr>
        <sz val="7"/>
        <color rgb="FF62626B"/>
        <rFont val="Segoe UI Symbol"/>
        <family val="2"/>
      </rPr>
      <t xml:space="preserve">closed </t>
    </r>
    <r>
      <rPr>
        <sz val="7"/>
        <color rgb="FF4F4B59"/>
        <rFont val="Segoe UI Symbol"/>
        <family val="2"/>
      </rPr>
      <t>s</t>
    </r>
    <r>
      <rPr>
        <sz val="7"/>
        <color rgb="FF7B7777"/>
        <rFont val="Segoe UI Symbol"/>
        <family val="2"/>
      </rPr>
      <t>h</t>
    </r>
    <r>
      <rPr>
        <sz val="7"/>
        <color rgb="FF56344F"/>
        <rFont val="Segoe UI Symbol"/>
        <family val="2"/>
      </rPr>
      <t>oe</t>
    </r>
    <r>
      <rPr>
        <sz val="7"/>
        <color rgb="FF62626B"/>
        <rFont val="Segoe UI Symbol"/>
        <family val="2"/>
      </rPr>
      <t xml:space="preserve">s </t>
    </r>
    <r>
      <rPr>
        <sz val="7"/>
        <color rgb="FF4F4B59"/>
        <rFont val="Segoe UI Symbol"/>
        <family val="2"/>
      </rPr>
      <t xml:space="preserve">are </t>
    </r>
    <r>
      <rPr>
        <sz val="7"/>
        <color rgb="FF62626B"/>
        <rFont val="Segoe UI Symbol"/>
        <family val="2"/>
      </rPr>
      <t>r</t>
    </r>
    <r>
      <rPr>
        <sz val="7"/>
        <color rgb="FF3B3848"/>
        <rFont val="Segoe UI Symbol"/>
        <family val="2"/>
      </rPr>
      <t>ec</t>
    </r>
    <r>
      <rPr>
        <sz val="7"/>
        <color rgb="FF62626B"/>
        <rFont val="Segoe UI Symbol"/>
        <family val="2"/>
      </rPr>
      <t>ommen</t>
    </r>
    <r>
      <rPr>
        <sz val="7"/>
        <color rgb="FF3B3848"/>
        <rFont val="Segoe UI Symbol"/>
        <family val="2"/>
      </rPr>
      <t>d</t>
    </r>
    <r>
      <rPr>
        <sz val="7"/>
        <color rgb="FF62626B"/>
        <rFont val="Segoe UI Symbol"/>
        <family val="2"/>
      </rPr>
      <t>ed</t>
    </r>
    <r>
      <rPr>
        <sz val="7"/>
        <color rgb="FF697987"/>
        <rFont val="Segoe UI Symbol"/>
        <family val="2"/>
      </rPr>
      <t xml:space="preserve">, </t>
    </r>
    <r>
      <rPr>
        <sz val="7"/>
        <color rgb="FF62626B"/>
        <rFont val="Segoe UI Symbol"/>
        <family val="2"/>
      </rPr>
      <t>how</t>
    </r>
    <r>
      <rPr>
        <sz val="7"/>
        <color rgb="FF3B3848"/>
        <rFont val="Segoe UI Symbol"/>
        <family val="2"/>
      </rPr>
      <t>e</t>
    </r>
    <r>
      <rPr>
        <sz val="7"/>
        <color rgb="FF62626B"/>
        <rFont val="Segoe UI Symbol"/>
        <family val="2"/>
      </rPr>
      <t>ve</t>
    </r>
    <r>
      <rPr>
        <sz val="7"/>
        <color rgb="FF521F36"/>
        <rFont val="Segoe UI Symbol"/>
        <family val="2"/>
      </rPr>
      <t>r</t>
    </r>
    <r>
      <rPr>
        <sz val="7"/>
        <color rgb="FF697987"/>
        <rFont val="Segoe UI Symbol"/>
        <family val="2"/>
      </rPr>
      <t xml:space="preserve">, </t>
    </r>
    <r>
      <rPr>
        <sz val="7"/>
        <color rgb="FF62626B"/>
        <rFont val="Segoe UI Symbol"/>
        <family val="2"/>
      </rPr>
      <t>fo</t>
    </r>
    <r>
      <rPr>
        <sz val="7"/>
        <color rgb="FF56344F"/>
        <rFont val="Segoe UI Symbol"/>
        <family val="2"/>
      </rPr>
      <t xml:space="preserve">r </t>
    </r>
    <r>
      <rPr>
        <sz val="7"/>
        <color rgb="FF62626B"/>
        <rFont val="Segoe UI Symbol"/>
        <family val="2"/>
      </rPr>
      <t xml:space="preserve">low </t>
    </r>
    <r>
      <rPr>
        <sz val="7"/>
        <color rgb="FF56344F"/>
        <rFont val="Segoe UI Symbol"/>
        <family val="2"/>
      </rPr>
      <t>re</t>
    </r>
    <r>
      <rPr>
        <sz val="7"/>
        <color rgb="FF62626B"/>
        <rFont val="Segoe UI Symbol"/>
        <family val="2"/>
      </rPr>
      <t>source</t>
    </r>
    <r>
      <rPr>
        <sz val="7"/>
        <color rgb="FF3B3848"/>
        <rFont val="Segoe UI Symbol"/>
        <family val="2"/>
      </rPr>
      <t>s</t>
    </r>
    <r>
      <rPr>
        <sz val="7"/>
        <color rgb="FF4F4B59"/>
        <rFont val="Segoe UI Symbol"/>
        <family val="2"/>
      </rPr>
      <t>setti</t>
    </r>
    <r>
      <rPr>
        <sz val="7"/>
        <color rgb="FF7B7777"/>
        <rFont val="Segoe UI Symbol"/>
        <family val="2"/>
      </rPr>
      <t xml:space="preserve">ng, </t>
    </r>
    <r>
      <rPr>
        <sz val="7"/>
        <color rgb="FF62626B"/>
        <rFont val="Segoe UI Symbol"/>
        <family val="2"/>
      </rPr>
      <t>it a</t>
    </r>
    <r>
      <rPr>
        <sz val="7"/>
        <color rgb="FF3B3848"/>
        <rFont val="Segoe UI Symbol"/>
        <family val="2"/>
      </rPr>
      <t>d</t>
    </r>
    <r>
      <rPr>
        <sz val="7"/>
        <color rgb="FF62626B"/>
        <rFont val="Segoe UI Symbol"/>
        <family val="2"/>
      </rPr>
      <t>visable t</t>
    </r>
    <r>
      <rPr>
        <sz val="7"/>
        <color rgb="FF56344F"/>
        <rFont val="Segoe UI Symbol"/>
        <family val="2"/>
      </rPr>
      <t xml:space="preserve">o </t>
    </r>
    <r>
      <rPr>
        <sz val="7"/>
        <color rgb="FF4F4B59"/>
        <rFont val="Segoe UI Symbol"/>
        <family val="2"/>
      </rPr>
      <t>equi</t>
    </r>
    <r>
      <rPr>
        <sz val="7"/>
        <color rgb="FF7B7777"/>
        <rFont val="Segoe UI Symbol"/>
        <family val="2"/>
      </rPr>
      <t xml:space="preserve">p </t>
    </r>
    <r>
      <rPr>
        <sz val="7"/>
        <color rgb="FF3B3848"/>
        <rFont val="Segoe UI Symbol"/>
        <family val="2"/>
      </rPr>
      <t>sta</t>
    </r>
    <r>
      <rPr>
        <sz val="7"/>
        <color rgb="FF62626B"/>
        <rFont val="Segoe UI Symbol"/>
        <family val="2"/>
      </rPr>
      <t xml:space="preserve">ff with </t>
    </r>
    <r>
      <rPr>
        <sz val="7"/>
        <color rgb="FF3B3848"/>
        <rFont val="Segoe UI Symbol"/>
        <family val="2"/>
      </rPr>
      <t>s</t>
    </r>
    <r>
      <rPr>
        <sz val="7"/>
        <color rgb="FF62626B"/>
        <rFont val="Segoe UI Symbol"/>
        <family val="2"/>
      </rPr>
      <t xml:space="preserve">crubs and rubber boots </t>
    </r>
    <r>
      <rPr>
        <sz val="7"/>
        <color rgb="FF7B7777"/>
        <rFont val="Segoe UI Symbol"/>
        <family val="2"/>
      </rPr>
      <t>(local pu</t>
    </r>
    <r>
      <rPr>
        <sz val="7"/>
        <color rgb="FF4F4B59"/>
        <rFont val="Segoe UI Symbol"/>
        <family val="2"/>
      </rPr>
      <t>r</t>
    </r>
    <r>
      <rPr>
        <sz val="7"/>
        <color rgb="FF7B7777"/>
        <rFont val="Segoe UI Symbol"/>
        <family val="2"/>
      </rPr>
      <t xml:space="preserve">chases </t>
    </r>
    <r>
      <rPr>
        <sz val="7"/>
        <color rgb="FF62626B"/>
        <rFont val="Segoe UI Symbol"/>
        <family val="2"/>
      </rPr>
      <t xml:space="preserve">whenever </t>
    </r>
    <r>
      <rPr>
        <sz val="7"/>
        <color rgb="FF7B7777"/>
        <rFont val="Segoe UI Symbol"/>
        <family val="2"/>
      </rPr>
      <t>possible</t>
    </r>
    <r>
      <rPr>
        <sz val="7"/>
        <color rgb="FF703854"/>
        <rFont val="Segoe UI Symbol"/>
        <family val="2"/>
      </rPr>
      <t>)</t>
    </r>
    <r>
      <rPr>
        <sz val="7"/>
        <color rgb="FF7B7777"/>
        <rFont val="Segoe UI Symbol"/>
        <family val="2"/>
      </rPr>
      <t xml:space="preserve">.Underneath </t>
    </r>
    <r>
      <rPr>
        <sz val="7"/>
        <color rgb="FF62626B"/>
        <rFont val="Segoe UI Symbol"/>
        <family val="2"/>
      </rPr>
      <t xml:space="preserve">the recommended </t>
    </r>
    <r>
      <rPr>
        <sz val="7"/>
        <color rgb="FF697987"/>
        <rFont val="Segoe UI Symbol"/>
        <family val="2"/>
      </rPr>
      <t>q</t>
    </r>
    <r>
      <rPr>
        <sz val="7"/>
        <color rgb="FF62626B"/>
        <rFont val="Segoe UI Symbol"/>
        <family val="2"/>
      </rPr>
      <t>uantitie</t>
    </r>
    <r>
      <rPr>
        <sz val="7"/>
        <color rgb="FF697987"/>
        <rFont val="Segoe UI Symbol"/>
        <family val="2"/>
      </rPr>
      <t>s</t>
    </r>
    <r>
      <rPr>
        <sz val="7"/>
        <color rgb="FF62626B"/>
        <rFont val="Segoe UI Symbol"/>
        <family val="2"/>
      </rPr>
      <t xml:space="preserve">for 40 </t>
    </r>
    <r>
      <rPr>
        <sz val="7"/>
        <color rgb="FF7B7777"/>
        <rFont val="Segoe UI Symbol"/>
        <family val="2"/>
      </rPr>
      <t xml:space="preserve">staffs </t>
    </r>
    <r>
      <rPr>
        <sz val="7"/>
        <color rgb="FF62626B"/>
        <rFont val="Segoe UI Symbol"/>
        <family val="2"/>
      </rPr>
      <t>per sh</t>
    </r>
    <r>
      <rPr>
        <sz val="7"/>
        <color rgb="FF697987"/>
        <rFont val="Segoe UI Symbol"/>
        <family val="2"/>
      </rPr>
      <t>i</t>
    </r>
    <r>
      <rPr>
        <sz val="7"/>
        <color rgb="FF62626B"/>
        <rFont val="Segoe UI Symbol"/>
        <family val="2"/>
      </rPr>
      <t xml:space="preserve">ft </t>
    </r>
    <r>
      <rPr>
        <sz val="7"/>
        <color rgb="FF7B7777"/>
        <rFont val="Segoe UI Symbol"/>
        <family val="2"/>
      </rPr>
      <t>wit</t>
    </r>
    <r>
      <rPr>
        <sz val="7"/>
        <color rgb="FF4F4B59"/>
        <rFont val="Segoe UI Symbol"/>
        <family val="2"/>
      </rPr>
      <t xml:space="preserve">h </t>
    </r>
    <r>
      <rPr>
        <sz val="7"/>
        <color rgb="FF62626B"/>
        <rFont val="Segoe UI Symbol"/>
        <family val="2"/>
      </rPr>
      <t>4 for shift</t>
    </r>
    <r>
      <rPr>
        <sz val="7"/>
        <color rgb="FF828C97"/>
        <rFont val="Segoe UI Symbol"/>
        <family val="2"/>
      </rPr>
      <t xml:space="preserve">, </t>
    </r>
    <r>
      <rPr>
        <sz val="7"/>
        <color rgb="FF4F4B59"/>
        <rFont val="Segoe UI Symbol"/>
        <family val="2"/>
      </rPr>
      <t>mo</t>
    </r>
    <r>
      <rPr>
        <sz val="7"/>
        <color rgb="FF7B7777"/>
        <rFont val="Segoe UI Symbol"/>
        <family val="2"/>
      </rPr>
      <t xml:space="preserve">rning, </t>
    </r>
    <r>
      <rPr>
        <sz val="7"/>
        <color rgb="FF4F4B59"/>
        <rFont val="Segoe UI Symbol"/>
        <family val="2"/>
      </rPr>
      <t>afternoon</t>
    </r>
    <r>
      <rPr>
        <sz val="7"/>
        <color rgb="FF697987"/>
        <rFont val="Segoe UI Symbol"/>
        <family val="2"/>
      </rPr>
      <t xml:space="preserve">, </t>
    </r>
    <r>
      <rPr>
        <sz val="7"/>
        <color rgb="FF7B7777"/>
        <rFont val="Segoe UI Symbol"/>
        <family val="2"/>
      </rPr>
      <t xml:space="preserve">night </t>
    </r>
    <r>
      <rPr>
        <sz val="7"/>
        <color rgb="FF62626B"/>
        <rFont val="Segoe UI Symbol"/>
        <family val="2"/>
      </rPr>
      <t>and recovery.</t>
    </r>
  </si>
  <si>
    <r>
      <rPr>
        <sz val="7"/>
        <color rgb="FF4F4B59"/>
        <rFont val="Segoe UI Symbol"/>
        <family val="2"/>
      </rPr>
      <t xml:space="preserve">BAG </t>
    </r>
    <r>
      <rPr>
        <sz val="7"/>
        <color rgb="FF3B3848"/>
        <rFont val="Segoe UI Symbol"/>
        <family val="2"/>
      </rPr>
      <t>B</t>
    </r>
    <r>
      <rPr>
        <sz val="7"/>
        <color rgb="FF62626B"/>
        <rFont val="Segoe UI Symbol"/>
        <family val="2"/>
      </rPr>
      <t>OD</t>
    </r>
    <r>
      <rPr>
        <sz val="7"/>
        <color rgb="FF3B3848"/>
        <rFont val="Segoe UI Symbol"/>
        <family val="2"/>
      </rPr>
      <t>Y</t>
    </r>
    <r>
      <rPr>
        <sz val="7"/>
        <color rgb="FF62626B"/>
        <rFont val="Segoe UI Symbol"/>
        <family val="2"/>
      </rPr>
      <t xml:space="preserve">, </t>
    </r>
    <r>
      <rPr>
        <sz val="7"/>
        <color rgb="FF4F4B59"/>
        <rFont val="Segoe UI Symbol"/>
        <family val="2"/>
      </rPr>
      <t>8</t>
    </r>
    <r>
      <rPr>
        <sz val="7"/>
        <color rgb="FF7B7777"/>
        <rFont val="Segoe UI Symbol"/>
        <family val="2"/>
      </rPr>
      <t>h</t>
    </r>
    <r>
      <rPr>
        <sz val="7"/>
        <color rgb="FF3B3848"/>
        <rFont val="Segoe UI Symbol"/>
        <family val="2"/>
      </rPr>
      <t>and</t>
    </r>
    <r>
      <rPr>
        <sz val="7"/>
        <color rgb="FF7B7777"/>
        <rFont val="Segoe UI Symbol"/>
        <family val="2"/>
      </rPr>
      <t>l</t>
    </r>
    <r>
      <rPr>
        <sz val="7"/>
        <color rgb="FF3B3848"/>
        <rFont val="Segoe UI Symbol"/>
        <family val="2"/>
      </rPr>
      <t>es</t>
    </r>
    <r>
      <rPr>
        <sz val="7"/>
        <color rgb="FF62626B"/>
        <rFont val="Segoe UI Symbol"/>
        <family val="2"/>
      </rPr>
      <t>, U</t>
    </r>
    <r>
      <rPr>
        <sz val="7"/>
        <color rgb="FF030303"/>
        <rFont val="Segoe UI Symbol"/>
        <family val="2"/>
      </rPr>
      <t>-</t>
    </r>
    <r>
      <rPr>
        <sz val="7"/>
        <color rgb="FF3B3848"/>
        <rFont val="Segoe UI Symbol"/>
        <family val="2"/>
      </rPr>
      <t>s</t>
    </r>
    <r>
      <rPr>
        <sz val="7"/>
        <color rgb="FF62626B"/>
        <rFont val="Segoe UI Symbol"/>
        <family val="2"/>
      </rPr>
      <t>h</t>
    </r>
    <r>
      <rPr>
        <sz val="7"/>
        <color rgb="FF26242F"/>
        <rFont val="Segoe UI Symbol"/>
        <family val="2"/>
      </rPr>
      <t>a</t>
    </r>
    <r>
      <rPr>
        <sz val="7"/>
        <color rgb="FF4F4B59"/>
        <rFont val="Segoe UI Symbol"/>
        <family val="2"/>
      </rPr>
      <t xml:space="preserve">ped </t>
    </r>
    <r>
      <rPr>
        <sz val="7"/>
        <color rgb="FF3B3848"/>
        <rFont val="Segoe UI Symbol"/>
        <family val="2"/>
      </rPr>
      <t>zip</t>
    </r>
    <r>
      <rPr>
        <sz val="7"/>
        <color rgb="FF697987"/>
        <rFont val="Segoe UI Symbol"/>
        <family val="2"/>
      </rPr>
      <t xml:space="preserve">, </t>
    </r>
    <r>
      <rPr>
        <sz val="7"/>
        <color rgb="FF62626B"/>
        <rFont val="Segoe UI Symbol"/>
        <family val="2"/>
      </rPr>
      <t>whit</t>
    </r>
    <r>
      <rPr>
        <sz val="7"/>
        <color rgb="FF3B3848"/>
        <rFont val="Segoe UI Symbol"/>
        <family val="2"/>
      </rPr>
      <t>e</t>
    </r>
    <r>
      <rPr>
        <sz val="7"/>
        <color rgb="FF697987"/>
        <rFont val="Segoe UI Symbol"/>
        <family val="2"/>
      </rPr>
      <t>,</t>
    </r>
    <r>
      <rPr>
        <sz val="7"/>
        <color rgb="FF4F4B59"/>
        <rFont val="Segoe UI Symbol"/>
        <family val="2"/>
      </rPr>
      <t xml:space="preserve">400 </t>
    </r>
    <r>
      <rPr>
        <sz val="7"/>
        <color rgb="FF62626B"/>
        <rFont val="Segoe UI Symbol"/>
        <family val="2"/>
      </rPr>
      <t>mic</t>
    </r>
    <r>
      <rPr>
        <sz val="7"/>
        <color rgb="FF3B3848"/>
        <rFont val="Segoe UI Symbol"/>
        <family val="2"/>
      </rPr>
      <t>ro</t>
    </r>
    <r>
      <rPr>
        <sz val="7"/>
        <color rgb="FF62626B"/>
        <rFont val="Segoe UI Symbol"/>
        <family val="2"/>
      </rPr>
      <t>ns</t>
    </r>
    <r>
      <rPr>
        <sz val="7"/>
        <color rgb="FF697987"/>
        <rFont val="Segoe UI Symbol"/>
        <family val="2"/>
      </rPr>
      <t xml:space="preserve">, </t>
    </r>
    <r>
      <rPr>
        <sz val="7"/>
        <color rgb="FF26242F"/>
        <rFont val="Segoe UI Symbol"/>
        <family val="2"/>
      </rPr>
      <t>a</t>
    </r>
    <r>
      <rPr>
        <sz val="7"/>
        <color rgb="FF3B3848"/>
        <rFont val="Segoe UI Symbol"/>
        <family val="2"/>
      </rPr>
      <t>d</t>
    </r>
    <r>
      <rPr>
        <sz val="7"/>
        <color rgb="FF62626B"/>
        <rFont val="Segoe UI Symbol"/>
        <family val="2"/>
      </rPr>
      <t>u</t>
    </r>
    <r>
      <rPr>
        <sz val="7"/>
        <color rgb="FF697987"/>
        <rFont val="Segoe UI Symbol"/>
        <family val="2"/>
      </rPr>
      <t>l</t>
    </r>
    <r>
      <rPr>
        <sz val="7"/>
        <color rgb="FF62626B"/>
        <rFont val="Segoe UI Symbol"/>
        <family val="2"/>
      </rPr>
      <t>t</t>
    </r>
    <r>
      <rPr>
        <sz val="7"/>
        <color rgb="FF697987"/>
        <rFont val="Segoe UI Symbol"/>
        <family val="2"/>
      </rPr>
      <t xml:space="preserve">, </t>
    </r>
    <r>
      <rPr>
        <sz val="7"/>
        <color rgb="FF26242F"/>
        <rFont val="Segoe UI Symbol"/>
        <family val="2"/>
      </rPr>
      <t>2</t>
    </r>
    <r>
      <rPr>
        <sz val="7"/>
        <color rgb="FF3B3848"/>
        <rFont val="Segoe UI Symbol"/>
        <family val="2"/>
      </rPr>
      <t>3</t>
    </r>
    <r>
      <rPr>
        <sz val="7"/>
        <color rgb="FF62626B"/>
        <rFont val="Segoe UI Symbol"/>
        <family val="2"/>
      </rPr>
      <t>0x100cm</t>
    </r>
  </si>
  <si>
    <r>
      <rPr>
        <sz val="7"/>
        <color rgb="FF62626B"/>
        <rFont val="Segoe UI Symbol"/>
        <family val="2"/>
      </rPr>
      <t>CMSU</t>
    </r>
    <r>
      <rPr>
        <sz val="7"/>
        <color rgb="FF3B3848"/>
        <rFont val="Segoe UI Symbol"/>
        <family val="2"/>
      </rPr>
      <t>BAGB4A04-</t>
    </r>
    <r>
      <rPr>
        <sz val="7"/>
        <color rgb="FF62626B"/>
        <rFont val="Segoe UI Symbol"/>
        <family val="2"/>
      </rPr>
      <t>Al</t>
    </r>
  </si>
  <si>
    <r>
      <rPr>
        <sz val="7"/>
        <color rgb="FF4F4B59"/>
        <rFont val="Segoe UI Symbol"/>
        <family val="2"/>
      </rPr>
      <t>BOX, tripl</t>
    </r>
    <r>
      <rPr>
        <sz val="7"/>
        <color rgb="FF26242F"/>
        <rFont val="Segoe UI Symbol"/>
        <family val="2"/>
      </rPr>
      <t xml:space="preserve">e </t>
    </r>
    <r>
      <rPr>
        <sz val="7"/>
        <color rgb="FF62626B"/>
        <rFont val="Segoe UI Symbol"/>
        <family val="2"/>
      </rPr>
      <t>pac</t>
    </r>
    <r>
      <rPr>
        <sz val="7"/>
        <color rgb="FF3B3848"/>
        <rFont val="Segoe UI Symbol"/>
        <family val="2"/>
      </rPr>
      <t>k</t>
    </r>
    <r>
      <rPr>
        <sz val="7"/>
        <color rgb="FF26242F"/>
        <rFont val="Segoe UI Symbol"/>
        <family val="2"/>
      </rPr>
      <t>a</t>
    </r>
    <r>
      <rPr>
        <sz val="7"/>
        <color rgb="FF3B3848"/>
        <rFont val="Segoe UI Symbol"/>
        <family val="2"/>
      </rPr>
      <t>g</t>
    </r>
    <r>
      <rPr>
        <sz val="7"/>
        <color rgb="FF7B7777"/>
        <rFont val="Segoe UI Symbol"/>
        <family val="2"/>
      </rPr>
      <t>in</t>
    </r>
    <r>
      <rPr>
        <sz val="7"/>
        <color rgb="FF4F4B59"/>
        <rFont val="Segoe UI Symbol"/>
        <family val="2"/>
      </rPr>
      <t xml:space="preserve">g, </t>
    </r>
    <r>
      <rPr>
        <sz val="7"/>
        <color rgb="FF62626B"/>
        <rFont val="Segoe UI Symbol"/>
        <family val="2"/>
      </rPr>
      <t>inf</t>
    </r>
    <r>
      <rPr>
        <sz val="7"/>
        <color rgb="FF3B3848"/>
        <rFont val="Segoe UI Symbol"/>
        <family val="2"/>
      </rPr>
      <t>ect</t>
    </r>
    <r>
      <rPr>
        <sz val="7"/>
        <color rgb="FF62626B"/>
        <rFont val="Segoe UI Symbol"/>
        <family val="2"/>
      </rPr>
      <t>iou</t>
    </r>
    <r>
      <rPr>
        <sz val="7"/>
        <color rgb="FF3B3848"/>
        <rFont val="Segoe UI Symbol"/>
        <family val="2"/>
      </rPr>
      <t xml:space="preserve">s </t>
    </r>
    <r>
      <rPr>
        <sz val="7"/>
        <color rgb="FF131313"/>
        <rFont val="Segoe UI Symbol"/>
        <family val="2"/>
      </rPr>
      <t>s</t>
    </r>
    <r>
      <rPr>
        <sz val="7"/>
        <color rgb="FF4F4B59"/>
        <rFont val="Segoe UI Symbol"/>
        <family val="2"/>
      </rPr>
      <t>ubstance UN2814</t>
    </r>
  </si>
  <si>
    <r>
      <rPr>
        <sz val="7"/>
        <color rgb="FF4F4B59"/>
        <rFont val="Segoe UI Symbol"/>
        <family val="2"/>
      </rPr>
      <t>OPACUN621Sl</t>
    </r>
    <r>
      <rPr>
        <sz val="7"/>
        <color rgb="FF030303"/>
        <rFont val="Segoe UI Symbol"/>
        <family val="2"/>
      </rPr>
      <t>--</t>
    </r>
    <r>
      <rPr>
        <sz val="7"/>
        <color rgb="FF62626B"/>
        <rFont val="Segoe UI Symbol"/>
        <family val="2"/>
      </rPr>
      <t>Al</t>
    </r>
  </si>
  <si>
    <r>
      <rPr>
        <sz val="7"/>
        <color rgb="FF4F4B59"/>
        <rFont val="Segoe UI Symbol"/>
        <family val="2"/>
      </rPr>
      <t>BOX, tripl</t>
    </r>
    <r>
      <rPr>
        <sz val="7"/>
        <color rgb="FF26242F"/>
        <rFont val="Segoe UI Symbol"/>
        <family val="2"/>
      </rPr>
      <t xml:space="preserve">e </t>
    </r>
    <r>
      <rPr>
        <sz val="7"/>
        <color rgb="FF62626B"/>
        <rFont val="Segoe UI Symbol"/>
        <family val="2"/>
      </rPr>
      <t>pac</t>
    </r>
    <r>
      <rPr>
        <sz val="7"/>
        <color rgb="FF3B3848"/>
        <rFont val="Segoe UI Symbol"/>
        <family val="2"/>
      </rPr>
      <t>k</t>
    </r>
    <r>
      <rPr>
        <sz val="7"/>
        <color rgb="FF26242F"/>
        <rFont val="Segoe UI Symbol"/>
        <family val="2"/>
      </rPr>
      <t>a</t>
    </r>
    <r>
      <rPr>
        <sz val="7"/>
        <color rgb="FF3B3848"/>
        <rFont val="Segoe UI Symbol"/>
        <family val="2"/>
      </rPr>
      <t>g</t>
    </r>
    <r>
      <rPr>
        <sz val="7"/>
        <color rgb="FF62626B"/>
        <rFont val="Segoe UI Symbol"/>
        <family val="2"/>
      </rPr>
      <t>in</t>
    </r>
    <r>
      <rPr>
        <sz val="7"/>
        <color rgb="FF3B3848"/>
        <rFont val="Segoe UI Symbol"/>
        <family val="2"/>
      </rPr>
      <t xml:space="preserve">g, </t>
    </r>
    <r>
      <rPr>
        <sz val="7"/>
        <color rgb="FF62626B"/>
        <rFont val="Segoe UI Symbol"/>
        <family val="2"/>
      </rPr>
      <t>biol</t>
    </r>
    <r>
      <rPr>
        <sz val="7"/>
        <color rgb="FF3B3848"/>
        <rFont val="Segoe UI Symbol"/>
        <family val="2"/>
      </rPr>
      <t>og</t>
    </r>
    <r>
      <rPr>
        <sz val="7"/>
        <color rgb="FF62626B"/>
        <rFont val="Segoe UI Symbol"/>
        <family val="2"/>
      </rPr>
      <t xml:space="preserve">ical </t>
    </r>
    <r>
      <rPr>
        <sz val="7"/>
        <color rgb="FF26242F"/>
        <rFont val="Segoe UI Symbol"/>
        <family val="2"/>
      </rPr>
      <t>s</t>
    </r>
    <r>
      <rPr>
        <sz val="7"/>
        <color rgb="FF3B3848"/>
        <rFont val="Segoe UI Symbol"/>
        <family val="2"/>
      </rPr>
      <t>u</t>
    </r>
    <r>
      <rPr>
        <sz val="7"/>
        <color rgb="FF62626B"/>
        <rFont val="Segoe UI Symbol"/>
        <family val="2"/>
      </rPr>
      <t>bst</t>
    </r>
    <r>
      <rPr>
        <sz val="7"/>
        <color rgb="FF3B3848"/>
        <rFont val="Segoe UI Symbol"/>
        <family val="2"/>
      </rPr>
      <t xml:space="preserve">ance </t>
    </r>
    <r>
      <rPr>
        <sz val="7"/>
        <color rgb="FF62626B"/>
        <rFont val="Segoe UI Symbol"/>
        <family val="2"/>
      </rPr>
      <t>UN337</t>
    </r>
    <r>
      <rPr>
        <sz val="7"/>
        <color rgb="FF3B3848"/>
        <rFont val="Segoe UI Symbol"/>
        <family val="2"/>
      </rPr>
      <t>3 +</t>
    </r>
    <r>
      <rPr>
        <sz val="7"/>
        <color rgb="FF62626B"/>
        <rFont val="Segoe UI Symbol"/>
        <family val="2"/>
      </rPr>
      <t>pou</t>
    </r>
    <r>
      <rPr>
        <sz val="7"/>
        <color rgb="FF3B3848"/>
        <rFont val="Segoe UI Symbol"/>
        <family val="2"/>
      </rPr>
      <t>ch</t>
    </r>
  </si>
  <si>
    <r>
      <rPr>
        <sz val="7"/>
        <color rgb="FF4F4B59"/>
        <rFont val="Segoe UI Symbol"/>
        <family val="2"/>
      </rPr>
      <t>OPACUN62BS1</t>
    </r>
    <r>
      <rPr>
        <sz val="7"/>
        <color rgb="FF030303"/>
        <rFont val="Segoe UI Symbol"/>
        <family val="2"/>
      </rPr>
      <t>--</t>
    </r>
    <r>
      <rPr>
        <sz val="7"/>
        <color rgb="FF62626B"/>
        <rFont val="Segoe UI Symbol"/>
        <family val="2"/>
      </rPr>
      <t>Al</t>
    </r>
  </si>
  <si>
    <r>
      <rPr>
        <sz val="7"/>
        <color rgb="FF4F4B59"/>
        <rFont val="Segoe UI Symbol"/>
        <family val="2"/>
      </rPr>
      <t xml:space="preserve">SAFETY </t>
    </r>
    <r>
      <rPr>
        <sz val="7"/>
        <color rgb="FF3B3848"/>
        <rFont val="Segoe UI Symbol"/>
        <family val="2"/>
      </rPr>
      <t>B</t>
    </r>
    <r>
      <rPr>
        <sz val="7"/>
        <color rgb="FF26242F"/>
        <rFont val="Segoe UI Symbol"/>
        <family val="2"/>
      </rPr>
      <t>O</t>
    </r>
    <r>
      <rPr>
        <sz val="7"/>
        <color rgb="FF4F4B59"/>
        <rFont val="Segoe UI Symbol"/>
        <family val="2"/>
      </rPr>
      <t>X</t>
    </r>
    <r>
      <rPr>
        <sz val="7"/>
        <color rgb="FF7B7777"/>
        <rFont val="Segoe UI Symbol"/>
        <family val="2"/>
      </rPr>
      <t xml:space="preserve">, </t>
    </r>
    <r>
      <rPr>
        <sz val="7"/>
        <color rgb="FF62626B"/>
        <rFont val="Segoe UI Symbol"/>
        <family val="2"/>
      </rPr>
      <t>n</t>
    </r>
    <r>
      <rPr>
        <sz val="7"/>
        <color rgb="FF26242F"/>
        <rFont val="Segoe UI Symbol"/>
        <family val="2"/>
      </rPr>
      <t>ee</t>
    </r>
    <r>
      <rPr>
        <sz val="7"/>
        <color rgb="FF3B3848"/>
        <rFont val="Segoe UI Symbol"/>
        <family val="2"/>
      </rPr>
      <t>d</t>
    </r>
    <r>
      <rPr>
        <sz val="7"/>
        <color rgb="FF7B7777"/>
        <rFont val="Segoe UI Symbol"/>
        <family val="2"/>
      </rPr>
      <t>l</t>
    </r>
    <r>
      <rPr>
        <sz val="7"/>
        <color rgb="FF4F4B59"/>
        <rFont val="Segoe UI Symbol"/>
        <family val="2"/>
      </rPr>
      <t>es/syr</t>
    </r>
    <r>
      <rPr>
        <sz val="7"/>
        <color rgb="FF697987"/>
        <rFont val="Segoe UI Symbol"/>
        <family val="2"/>
      </rPr>
      <t>i</t>
    </r>
    <r>
      <rPr>
        <sz val="7"/>
        <color rgb="FF62626B"/>
        <rFont val="Segoe UI Symbol"/>
        <family val="2"/>
      </rPr>
      <t>n</t>
    </r>
    <r>
      <rPr>
        <sz val="7"/>
        <color rgb="FF3B3848"/>
        <rFont val="Segoe UI Symbol"/>
        <family val="2"/>
      </rPr>
      <t>ges</t>
    </r>
    <r>
      <rPr>
        <sz val="7"/>
        <color rgb="FF697987"/>
        <rFont val="Segoe UI Symbol"/>
        <family val="2"/>
      </rPr>
      <t>,</t>
    </r>
    <r>
      <rPr>
        <sz val="7"/>
        <color rgb="FF3B3848"/>
        <rFont val="Segoe UI Symbol"/>
        <family val="2"/>
      </rPr>
      <t>5</t>
    </r>
    <r>
      <rPr>
        <sz val="7"/>
        <color rgb="FF62626B"/>
        <rFont val="Segoe UI Symbol"/>
        <family val="2"/>
      </rPr>
      <t xml:space="preserve">1, </t>
    </r>
    <r>
      <rPr>
        <sz val="7"/>
        <color rgb="FF4F4B59"/>
        <rFont val="Segoe UI Symbol"/>
        <family val="2"/>
      </rPr>
      <t>card</t>
    </r>
    <r>
      <rPr>
        <sz val="7"/>
        <color rgb="FF50362F"/>
        <rFont val="Segoe UI Symbol"/>
        <family val="2"/>
      </rPr>
      <t>b</t>
    </r>
    <r>
      <rPr>
        <sz val="7"/>
        <color rgb="FF3B3848"/>
        <rFont val="Segoe UI Symbol"/>
        <family val="2"/>
      </rPr>
      <t>oa</t>
    </r>
    <r>
      <rPr>
        <sz val="7"/>
        <color rgb="FF62626B"/>
        <rFont val="Segoe UI Symbol"/>
        <family val="2"/>
      </rPr>
      <t xml:space="preserve">rd </t>
    </r>
    <r>
      <rPr>
        <sz val="7"/>
        <color rgb="FF3B3848"/>
        <rFont val="Segoe UI Symbol"/>
        <family val="2"/>
      </rPr>
      <t>fo</t>
    </r>
    <r>
      <rPr>
        <sz val="7"/>
        <color rgb="FF62626B"/>
        <rFont val="Segoe UI Symbol"/>
        <family val="2"/>
      </rPr>
      <t xml:space="preserve">r </t>
    </r>
    <r>
      <rPr>
        <sz val="7"/>
        <color rgb="FF697987"/>
        <rFont val="Segoe UI Symbol"/>
        <family val="2"/>
      </rPr>
      <t>i</t>
    </r>
    <r>
      <rPr>
        <sz val="7"/>
        <color rgb="FF62626B"/>
        <rFont val="Segoe UI Symbol"/>
        <family val="2"/>
      </rPr>
      <t>n</t>
    </r>
    <r>
      <rPr>
        <sz val="7"/>
        <color rgb="FF3B3848"/>
        <rFont val="Segoe UI Symbol"/>
        <family val="2"/>
      </rPr>
      <t>c</t>
    </r>
    <r>
      <rPr>
        <sz val="7"/>
        <color rgb="FF62626B"/>
        <rFont val="Segoe UI Symbol"/>
        <family val="2"/>
      </rPr>
      <t>in</t>
    </r>
    <r>
      <rPr>
        <sz val="7"/>
        <color rgb="FF3B3848"/>
        <rFont val="Segoe UI Symbol"/>
        <family val="2"/>
      </rPr>
      <t>e</t>
    </r>
    <r>
      <rPr>
        <sz val="7"/>
        <color rgb="FF62626B"/>
        <rFont val="Segoe UI Symbol"/>
        <family val="2"/>
      </rPr>
      <t>ration</t>
    </r>
  </si>
  <si>
    <r>
      <rPr>
        <sz val="7"/>
        <color rgb="FF4F4B59"/>
        <rFont val="Segoe UI Symbol"/>
        <family val="2"/>
      </rPr>
      <t>CINSCONTC51</t>
    </r>
    <r>
      <rPr>
        <sz val="7"/>
        <color rgb="FF030303"/>
        <rFont val="Segoe UI Symbol"/>
        <family val="2"/>
      </rPr>
      <t>--</t>
    </r>
    <r>
      <rPr>
        <sz val="7"/>
        <color rgb="FF62626B"/>
        <rFont val="Segoe UI Symbol"/>
        <family val="2"/>
      </rPr>
      <t>Al</t>
    </r>
  </si>
  <si>
    <r>
      <rPr>
        <sz val="7"/>
        <color rgb="FF62626B"/>
        <rFont val="Segoe UI Symbol"/>
        <family val="2"/>
      </rPr>
      <t>TH</t>
    </r>
    <r>
      <rPr>
        <sz val="7"/>
        <color rgb="FF26242F"/>
        <rFont val="Segoe UI Symbol"/>
        <family val="2"/>
      </rPr>
      <t>E</t>
    </r>
    <r>
      <rPr>
        <sz val="7"/>
        <color rgb="FF3B3848"/>
        <rFont val="Segoe UI Symbol"/>
        <family val="2"/>
      </rPr>
      <t>R</t>
    </r>
    <r>
      <rPr>
        <sz val="7"/>
        <color rgb="FF62626B"/>
        <rFont val="Segoe UI Symbol"/>
        <family val="2"/>
      </rPr>
      <t>MOM</t>
    </r>
    <r>
      <rPr>
        <sz val="7"/>
        <color rgb="FF3B3848"/>
        <rFont val="Segoe UI Symbol"/>
        <family val="2"/>
      </rPr>
      <t>ETER</t>
    </r>
    <r>
      <rPr>
        <sz val="7"/>
        <color rgb="FF62626B"/>
        <rFont val="Segoe UI Symbol"/>
        <family val="2"/>
      </rPr>
      <t>, INFRAR</t>
    </r>
    <r>
      <rPr>
        <sz val="7"/>
        <color rgb="FF3B3848"/>
        <rFont val="Segoe UI Symbol"/>
        <family val="2"/>
      </rPr>
      <t>ED</t>
    </r>
    <r>
      <rPr>
        <sz val="7"/>
        <color rgb="FF62626B"/>
        <rFont val="Segoe UI Symbol"/>
        <family val="2"/>
      </rPr>
      <t xml:space="preserve">, </t>
    </r>
    <r>
      <rPr>
        <sz val="7"/>
        <color rgb="FF3B3848"/>
        <rFont val="Segoe UI Symbol"/>
        <family val="2"/>
      </rPr>
      <t>n</t>
    </r>
    <r>
      <rPr>
        <sz val="7"/>
        <color rgb="FF62626B"/>
        <rFont val="Segoe UI Symbol"/>
        <family val="2"/>
      </rPr>
      <t>o co</t>
    </r>
    <r>
      <rPr>
        <sz val="7"/>
        <color rgb="FF3B3848"/>
        <rFont val="Segoe UI Symbol"/>
        <family val="2"/>
      </rPr>
      <t>nta</t>
    </r>
    <r>
      <rPr>
        <sz val="7"/>
        <color rgb="FF62626B"/>
        <rFont val="Segoe UI Symbol"/>
        <family val="2"/>
      </rPr>
      <t xml:space="preserve">ct, </t>
    </r>
    <r>
      <rPr>
        <sz val="7"/>
        <color rgb="FF3B3848"/>
        <rFont val="Segoe UI Symbol"/>
        <family val="2"/>
      </rPr>
      <t>ha</t>
    </r>
    <r>
      <rPr>
        <sz val="7"/>
        <color rgb="FF62626B"/>
        <rFont val="Segoe UI Symbol"/>
        <family val="2"/>
      </rPr>
      <t>nd</t>
    </r>
    <r>
      <rPr>
        <sz val="7"/>
        <color rgb="FF4F4B59"/>
        <rFont val="Segoe UI Symbol"/>
        <family val="2"/>
      </rPr>
      <t>h</t>
    </r>
    <r>
      <rPr>
        <sz val="7"/>
        <color rgb="FF26242F"/>
        <rFont val="Segoe UI Symbol"/>
        <family val="2"/>
      </rPr>
      <t>e</t>
    </r>
    <r>
      <rPr>
        <sz val="7"/>
        <color rgb="FF62626B"/>
        <rFont val="Segoe UI Symbol"/>
        <family val="2"/>
      </rPr>
      <t>ld</t>
    </r>
  </si>
  <si>
    <r>
      <rPr>
        <sz val="7"/>
        <color rgb="FF4F4B59"/>
        <rFont val="Segoe UI Symbol"/>
        <family val="2"/>
      </rPr>
      <t>CMSUTHERIOl</t>
    </r>
    <r>
      <rPr>
        <sz val="7"/>
        <color rgb="FF26242F"/>
        <rFont val="Segoe UI Symbol"/>
        <family val="2"/>
      </rPr>
      <t>-</t>
    </r>
    <r>
      <rPr>
        <sz val="7"/>
        <color rgb="FF030303"/>
        <rFont val="Segoe UI Symbol"/>
        <family val="2"/>
      </rPr>
      <t>-</t>
    </r>
    <r>
      <rPr>
        <sz val="7"/>
        <color rgb="FF4F4B59"/>
        <rFont val="Segoe UI Symbol"/>
        <family val="2"/>
      </rPr>
      <t>Al</t>
    </r>
  </si>
  <si>
    <r>
      <rPr>
        <sz val="7"/>
        <color rgb="FF4F4B59"/>
        <rFont val="Segoe UI Symbol"/>
        <family val="2"/>
      </rPr>
      <t>FAC</t>
    </r>
    <r>
      <rPr>
        <sz val="7"/>
        <color rgb="FF341D15"/>
        <rFont val="Segoe UI Symbol"/>
        <family val="2"/>
      </rPr>
      <t>E</t>
    </r>
    <r>
      <rPr>
        <sz val="7"/>
        <color rgb="FF4F4B59"/>
        <rFont val="Segoe UI Symbol"/>
        <family val="2"/>
      </rPr>
      <t>SHI</t>
    </r>
    <r>
      <rPr>
        <sz val="7"/>
        <color rgb="FF26242F"/>
        <rFont val="Segoe UI Symbol"/>
        <family val="2"/>
      </rPr>
      <t>E</t>
    </r>
    <r>
      <rPr>
        <sz val="7"/>
        <color rgb="FF4F4B59"/>
        <rFont val="Segoe UI Symbol"/>
        <family val="2"/>
      </rPr>
      <t>LD</t>
    </r>
    <r>
      <rPr>
        <sz val="7"/>
        <color rgb="FF7B7777"/>
        <rFont val="Segoe UI Symbol"/>
        <family val="2"/>
      </rPr>
      <t>,</t>
    </r>
    <r>
      <rPr>
        <sz val="7"/>
        <color rgb="FF62626B"/>
        <rFont val="Segoe UI Symbol"/>
        <family val="2"/>
      </rPr>
      <t>cl</t>
    </r>
    <r>
      <rPr>
        <sz val="7"/>
        <color rgb="FF26242F"/>
        <rFont val="Segoe UI Symbol"/>
        <family val="2"/>
      </rPr>
      <t>ea</t>
    </r>
    <r>
      <rPr>
        <sz val="7"/>
        <color rgb="FF4F4B59"/>
        <rFont val="Segoe UI Symbol"/>
        <family val="2"/>
      </rPr>
      <t xml:space="preserve">r </t>
    </r>
    <r>
      <rPr>
        <sz val="7"/>
        <color rgb="FF62626B"/>
        <rFont val="Segoe UI Symbol"/>
        <family val="2"/>
      </rPr>
      <t>pl</t>
    </r>
    <r>
      <rPr>
        <sz val="7"/>
        <color rgb="FF26242F"/>
        <rFont val="Segoe UI Symbol"/>
        <family val="2"/>
      </rPr>
      <t>as</t>
    </r>
    <r>
      <rPr>
        <sz val="7"/>
        <color rgb="FF62626B"/>
        <rFont val="Segoe UI Symbol"/>
        <family val="2"/>
      </rPr>
      <t>tic</t>
    </r>
    <r>
      <rPr>
        <sz val="7"/>
        <color rgb="FF697987"/>
        <rFont val="Segoe UI Symbol"/>
        <family val="2"/>
      </rPr>
      <t xml:space="preserve">, </t>
    </r>
    <r>
      <rPr>
        <sz val="7"/>
        <color rgb="FF3B3848"/>
        <rFont val="Segoe UI Symbol"/>
        <family val="2"/>
      </rPr>
      <t>d</t>
    </r>
    <r>
      <rPr>
        <sz val="7"/>
        <color rgb="FF62626B"/>
        <rFont val="Segoe UI Symbol"/>
        <family val="2"/>
      </rPr>
      <t>i</t>
    </r>
    <r>
      <rPr>
        <sz val="7"/>
        <color rgb="FF3B3848"/>
        <rFont val="Segoe UI Symbol"/>
        <family val="2"/>
      </rPr>
      <t>s</t>
    </r>
    <r>
      <rPr>
        <sz val="7"/>
        <color rgb="FF62626B"/>
        <rFont val="Segoe UI Symbol"/>
        <family val="2"/>
      </rPr>
      <t>p.</t>
    </r>
  </si>
  <si>
    <r>
      <rPr>
        <sz val="7"/>
        <color rgb="FF4F4B59"/>
        <rFont val="Segoe UI Symbol"/>
        <family val="2"/>
      </rPr>
      <t>CPPEFSHIE002</t>
    </r>
    <r>
      <rPr>
        <sz val="7"/>
        <color rgb="FF030303"/>
        <rFont val="Segoe UI Symbol"/>
        <family val="2"/>
      </rPr>
      <t>-</t>
    </r>
    <r>
      <rPr>
        <sz val="7"/>
        <color rgb="FF4F4B59"/>
        <rFont val="Segoe UI Symbol"/>
        <family val="2"/>
      </rPr>
      <t>Al</t>
    </r>
  </si>
  <si>
    <r>
      <rPr>
        <sz val="7"/>
        <color rgb="FF62626B"/>
        <rFont val="Segoe UI Symbol"/>
        <family val="2"/>
      </rPr>
      <t>MA</t>
    </r>
    <r>
      <rPr>
        <sz val="7"/>
        <color rgb="FF3B3848"/>
        <rFont val="Segoe UI Symbol"/>
        <family val="2"/>
      </rPr>
      <t>SK</t>
    </r>
    <r>
      <rPr>
        <sz val="7"/>
        <color rgb="FF4F4B59"/>
        <rFont val="Segoe UI Symbol"/>
        <family val="2"/>
      </rPr>
      <t>SUR</t>
    </r>
    <r>
      <rPr>
        <sz val="7"/>
        <color rgb="FF26242F"/>
        <rFont val="Segoe UI Symbol"/>
        <family val="2"/>
      </rPr>
      <t>G</t>
    </r>
    <r>
      <rPr>
        <sz val="7"/>
        <color rgb="FF62626B"/>
        <rFont val="Segoe UI Symbol"/>
        <family val="2"/>
      </rPr>
      <t>ICA</t>
    </r>
    <r>
      <rPr>
        <sz val="7"/>
        <color rgb="FF522B15"/>
        <rFont val="Segoe UI Symbol"/>
        <family val="2"/>
      </rPr>
      <t>L</t>
    </r>
    <r>
      <rPr>
        <sz val="7"/>
        <color rgb="FF62626B"/>
        <rFont val="Segoe UI Symbol"/>
        <family val="2"/>
      </rPr>
      <t>,typ</t>
    </r>
    <r>
      <rPr>
        <sz val="7"/>
        <color rgb="FF26242F"/>
        <rFont val="Segoe UI Symbol"/>
        <family val="2"/>
      </rPr>
      <t xml:space="preserve">e </t>
    </r>
    <r>
      <rPr>
        <sz val="7"/>
        <color rgb="FF62626B"/>
        <rFont val="Segoe UI Symbol"/>
        <family val="2"/>
      </rPr>
      <t>llR</t>
    </r>
    <r>
      <rPr>
        <sz val="7"/>
        <color rgb="FF697987"/>
        <rFont val="Segoe UI Symbol"/>
        <family val="2"/>
      </rPr>
      <t xml:space="preserve">, </t>
    </r>
    <r>
      <rPr>
        <sz val="7"/>
        <color rgb="FF62626B"/>
        <rFont val="Segoe UI Symbol"/>
        <family val="2"/>
      </rPr>
      <t>l</t>
    </r>
    <r>
      <rPr>
        <sz val="7"/>
        <color rgb="FF26242F"/>
        <rFont val="Segoe UI Symbol"/>
        <family val="2"/>
      </rPr>
      <t>e</t>
    </r>
    <r>
      <rPr>
        <sz val="7"/>
        <color rgb="FF4F4B59"/>
        <rFont val="Segoe UI Symbol"/>
        <family val="2"/>
      </rPr>
      <t>ve</t>
    </r>
    <r>
      <rPr>
        <sz val="7"/>
        <color rgb="FF697987"/>
        <rFont val="Segoe UI Symbol"/>
        <family val="2"/>
      </rPr>
      <t xml:space="preserve">l </t>
    </r>
    <r>
      <rPr>
        <sz val="7"/>
        <color rgb="FF3B3848"/>
        <rFont val="Segoe UI Symbol"/>
        <family val="2"/>
      </rPr>
      <t>2</t>
    </r>
    <r>
      <rPr>
        <sz val="7"/>
        <color rgb="FF62626B"/>
        <rFont val="Segoe UI Symbol"/>
        <family val="2"/>
      </rPr>
      <t xml:space="preserve">, </t>
    </r>
    <r>
      <rPr>
        <sz val="7"/>
        <color rgb="FF26242F"/>
        <rFont val="Segoe UI Symbol"/>
        <family val="2"/>
      </rPr>
      <t>s</t>
    </r>
    <r>
      <rPr>
        <sz val="7"/>
        <color rgb="FF4F4B59"/>
        <rFont val="Segoe UI Symbol"/>
        <family val="2"/>
      </rPr>
      <t>.u</t>
    </r>
    <r>
      <rPr>
        <sz val="7"/>
        <color rgb="FF697987"/>
        <rFont val="Segoe UI Symbol"/>
        <family val="2"/>
      </rPr>
      <t xml:space="preserve">, </t>
    </r>
    <r>
      <rPr>
        <sz val="7"/>
        <color rgb="FF4F4B59"/>
        <rFont val="Segoe UI Symbol"/>
        <family val="2"/>
      </rPr>
      <t>non st</t>
    </r>
    <r>
      <rPr>
        <sz val="7"/>
        <color rgb="FF26242F"/>
        <rFont val="Segoe UI Symbol"/>
        <family val="2"/>
      </rPr>
      <t>e</t>
    </r>
    <r>
      <rPr>
        <sz val="7"/>
        <color rgb="FF3D0018"/>
        <rFont val="Segoe UI Symbol"/>
        <family val="2"/>
      </rPr>
      <t>r</t>
    </r>
    <r>
      <rPr>
        <sz val="7"/>
        <color rgb="FF62626B"/>
        <rFont val="Segoe UI Symbol"/>
        <family val="2"/>
      </rPr>
      <t>il</t>
    </r>
    <r>
      <rPr>
        <sz val="7"/>
        <color rgb="FF3B3848"/>
        <rFont val="Segoe UI Symbol"/>
        <family val="2"/>
      </rPr>
      <t>e</t>
    </r>
    <r>
      <rPr>
        <sz val="7"/>
        <color rgb="FF697987"/>
        <rFont val="Segoe UI Symbol"/>
        <family val="2"/>
      </rPr>
      <t xml:space="preserve">, </t>
    </r>
    <r>
      <rPr>
        <sz val="7"/>
        <color rgb="FF26242F"/>
        <rFont val="Segoe UI Symbol"/>
        <family val="2"/>
      </rPr>
      <t>ea</t>
    </r>
    <r>
      <rPr>
        <sz val="7"/>
        <color rgb="FF4F4B59"/>
        <rFont val="Segoe UI Symbol"/>
        <family val="2"/>
      </rPr>
      <t>r</t>
    </r>
    <r>
      <rPr>
        <sz val="7"/>
        <color rgb="FF7B7777"/>
        <rFont val="Segoe UI Symbol"/>
        <family val="2"/>
      </rPr>
      <t>lo</t>
    </r>
    <r>
      <rPr>
        <sz val="7"/>
        <color rgb="FF4F4B59"/>
        <rFont val="Segoe UI Symbol"/>
        <family val="2"/>
      </rPr>
      <t xml:space="preserve">op, </t>
    </r>
    <r>
      <rPr>
        <sz val="7"/>
        <color rgb="FF3B3848"/>
        <rFont val="Segoe UI Symbol"/>
        <family val="2"/>
      </rPr>
      <t>s</t>
    </r>
    <r>
      <rPr>
        <sz val="7"/>
        <color rgb="FF697987"/>
        <rFont val="Segoe UI Symbol"/>
        <family val="2"/>
      </rPr>
      <t>i</t>
    </r>
    <r>
      <rPr>
        <sz val="7"/>
        <color rgb="FF3B3848"/>
        <rFont val="Segoe UI Symbol"/>
        <family val="2"/>
      </rPr>
      <t>ze S</t>
    </r>
  </si>
  <si>
    <r>
      <rPr>
        <sz val="7"/>
        <color rgb="FF62626B"/>
        <rFont val="Segoe UI Symbol"/>
        <family val="2"/>
      </rPr>
      <t>CPP</t>
    </r>
    <r>
      <rPr>
        <sz val="7"/>
        <color rgb="FF3B3848"/>
        <rFont val="Segoe UI Symbol"/>
        <family val="2"/>
      </rPr>
      <t>E</t>
    </r>
    <r>
      <rPr>
        <sz val="7"/>
        <color rgb="FF62626B"/>
        <rFont val="Segoe UI Symbol"/>
        <family val="2"/>
      </rPr>
      <t>M</t>
    </r>
    <r>
      <rPr>
        <sz val="7"/>
        <color rgb="FF3B3848"/>
        <rFont val="Segoe UI Symbol"/>
        <family val="2"/>
      </rPr>
      <t>AS</t>
    </r>
    <r>
      <rPr>
        <sz val="7"/>
        <color rgb="FF62626B"/>
        <rFont val="Segoe UI Symbol"/>
        <family val="2"/>
      </rPr>
      <t>S2R</t>
    </r>
    <r>
      <rPr>
        <sz val="7"/>
        <color rgb="FF3B3848"/>
        <rFont val="Segoe UI Symbol"/>
        <family val="2"/>
      </rPr>
      <t>S</t>
    </r>
    <r>
      <rPr>
        <sz val="7"/>
        <color rgb="FF26242F"/>
        <rFont val="Segoe UI Symbol"/>
        <family val="2"/>
      </rPr>
      <t>-</t>
    </r>
    <r>
      <rPr>
        <sz val="7"/>
        <color rgb="FF030303"/>
        <rFont val="Segoe UI Symbol"/>
        <family val="2"/>
      </rPr>
      <t>-</t>
    </r>
    <r>
      <rPr>
        <sz val="7"/>
        <color rgb="FF62626B"/>
        <rFont val="Segoe UI Symbol"/>
        <family val="2"/>
      </rPr>
      <t>Al</t>
    </r>
  </si>
  <si>
    <r>
      <rPr>
        <sz val="7"/>
        <color rgb="FF62626B"/>
        <rFont val="Segoe UI Symbol"/>
        <family val="2"/>
      </rPr>
      <t>MA</t>
    </r>
    <r>
      <rPr>
        <sz val="7"/>
        <color rgb="FF3B3848"/>
        <rFont val="Segoe UI Symbol"/>
        <family val="2"/>
      </rPr>
      <t>SK</t>
    </r>
    <r>
      <rPr>
        <sz val="7"/>
        <color rgb="FF4F4B59"/>
        <rFont val="Segoe UI Symbol"/>
        <family val="2"/>
      </rPr>
      <t>SURGICA</t>
    </r>
    <r>
      <rPr>
        <sz val="7"/>
        <color rgb="FF522B15"/>
        <rFont val="Segoe UI Symbol"/>
        <family val="2"/>
      </rPr>
      <t>L</t>
    </r>
    <r>
      <rPr>
        <sz val="7"/>
        <color rgb="FF62626B"/>
        <rFont val="Segoe UI Symbol"/>
        <family val="2"/>
      </rPr>
      <t>, typ</t>
    </r>
    <r>
      <rPr>
        <sz val="7"/>
        <color rgb="FF26242F"/>
        <rFont val="Segoe UI Symbol"/>
        <family val="2"/>
      </rPr>
      <t xml:space="preserve">e </t>
    </r>
    <r>
      <rPr>
        <sz val="7"/>
        <color rgb="FF62626B"/>
        <rFont val="Segoe UI Symbol"/>
        <family val="2"/>
      </rPr>
      <t>llR</t>
    </r>
    <r>
      <rPr>
        <sz val="7"/>
        <color rgb="FF697987"/>
        <rFont val="Segoe UI Symbol"/>
        <family val="2"/>
      </rPr>
      <t xml:space="preserve">, </t>
    </r>
    <r>
      <rPr>
        <sz val="7"/>
        <color rgb="FF62626B"/>
        <rFont val="Segoe UI Symbol"/>
        <family val="2"/>
      </rPr>
      <t>l</t>
    </r>
    <r>
      <rPr>
        <sz val="7"/>
        <color rgb="FF26242F"/>
        <rFont val="Segoe UI Symbol"/>
        <family val="2"/>
      </rPr>
      <t>e</t>
    </r>
    <r>
      <rPr>
        <sz val="7"/>
        <color rgb="FF4F4B59"/>
        <rFont val="Segoe UI Symbol"/>
        <family val="2"/>
      </rPr>
      <t xml:space="preserve">vel </t>
    </r>
    <r>
      <rPr>
        <sz val="7"/>
        <color rgb="FF3B3848"/>
        <rFont val="Segoe UI Symbol"/>
        <family val="2"/>
      </rPr>
      <t>2</t>
    </r>
    <r>
      <rPr>
        <sz val="7"/>
        <color rgb="FF62626B"/>
        <rFont val="Segoe UI Symbol"/>
        <family val="2"/>
      </rPr>
      <t xml:space="preserve">, </t>
    </r>
    <r>
      <rPr>
        <sz val="7"/>
        <color rgb="FF26242F"/>
        <rFont val="Segoe UI Symbol"/>
        <family val="2"/>
      </rPr>
      <t>s</t>
    </r>
    <r>
      <rPr>
        <sz val="7"/>
        <color rgb="FF4F4B59"/>
        <rFont val="Segoe UI Symbol"/>
        <family val="2"/>
      </rPr>
      <t>.u</t>
    </r>
    <r>
      <rPr>
        <sz val="7"/>
        <color rgb="FF697987"/>
        <rFont val="Segoe UI Symbol"/>
        <family val="2"/>
      </rPr>
      <t xml:space="preserve">, </t>
    </r>
    <r>
      <rPr>
        <sz val="7"/>
        <color rgb="FF4F4B59"/>
        <rFont val="Segoe UI Symbol"/>
        <family val="2"/>
      </rPr>
      <t>non st</t>
    </r>
    <r>
      <rPr>
        <sz val="7"/>
        <color rgb="FF26242F"/>
        <rFont val="Segoe UI Symbol"/>
        <family val="2"/>
      </rPr>
      <t>e</t>
    </r>
    <r>
      <rPr>
        <sz val="7"/>
        <color rgb="FF3F112D"/>
        <rFont val="Segoe UI Symbol"/>
        <family val="2"/>
      </rPr>
      <t>r</t>
    </r>
    <r>
      <rPr>
        <sz val="7"/>
        <color rgb="FF62626B"/>
        <rFont val="Segoe UI Symbol"/>
        <family val="2"/>
      </rPr>
      <t>ile</t>
    </r>
    <r>
      <rPr>
        <sz val="7"/>
        <color rgb="FF697987"/>
        <rFont val="Segoe UI Symbol"/>
        <family val="2"/>
      </rPr>
      <t xml:space="preserve">, </t>
    </r>
    <r>
      <rPr>
        <sz val="7"/>
        <color rgb="FF26242F"/>
        <rFont val="Segoe UI Symbol"/>
        <family val="2"/>
      </rPr>
      <t>ea</t>
    </r>
    <r>
      <rPr>
        <sz val="7"/>
        <color rgb="FF62626B"/>
        <rFont val="Segoe UI Symbol"/>
        <family val="2"/>
      </rPr>
      <t xml:space="preserve">rloop, </t>
    </r>
    <r>
      <rPr>
        <sz val="7"/>
        <color rgb="FF4F4B59"/>
        <rFont val="Segoe UI Symbol"/>
        <family val="2"/>
      </rPr>
      <t>s</t>
    </r>
    <r>
      <rPr>
        <sz val="7"/>
        <color rgb="FF697987"/>
        <rFont val="Segoe UI Symbol"/>
        <family val="2"/>
      </rPr>
      <t>i</t>
    </r>
    <r>
      <rPr>
        <sz val="7"/>
        <color rgb="FF3B3848"/>
        <rFont val="Segoe UI Symbol"/>
        <family val="2"/>
      </rPr>
      <t xml:space="preserve">ze </t>
    </r>
    <r>
      <rPr>
        <sz val="7"/>
        <color rgb="FF4F4B59"/>
        <rFont val="Segoe UI Symbol"/>
        <family val="2"/>
      </rPr>
      <t>M</t>
    </r>
  </si>
  <si>
    <r>
      <rPr>
        <sz val="7"/>
        <color rgb="FF62626B"/>
        <rFont val="Segoe UI Symbol"/>
        <family val="2"/>
      </rPr>
      <t>CPP</t>
    </r>
    <r>
      <rPr>
        <sz val="7"/>
        <color rgb="FF3B3848"/>
        <rFont val="Segoe UI Symbol"/>
        <family val="2"/>
      </rPr>
      <t>E</t>
    </r>
    <r>
      <rPr>
        <sz val="7"/>
        <color rgb="FF62626B"/>
        <rFont val="Segoe UI Symbol"/>
        <family val="2"/>
      </rPr>
      <t>M</t>
    </r>
    <r>
      <rPr>
        <sz val="7"/>
        <color rgb="FF3B3848"/>
        <rFont val="Segoe UI Symbol"/>
        <family val="2"/>
      </rPr>
      <t>ASS2RM</t>
    </r>
    <r>
      <rPr>
        <sz val="7"/>
        <color rgb="FF030303"/>
        <rFont val="Segoe UI Symbol"/>
        <family val="2"/>
      </rPr>
      <t>--</t>
    </r>
    <r>
      <rPr>
        <sz val="7"/>
        <color rgb="FF62626B"/>
        <rFont val="Segoe UI Symbol"/>
        <family val="2"/>
      </rPr>
      <t>Al</t>
    </r>
  </si>
  <si>
    <r>
      <rPr>
        <sz val="7"/>
        <color rgb="FF62626B"/>
        <rFont val="Segoe UI Symbol"/>
        <family val="2"/>
      </rPr>
      <t>MA</t>
    </r>
    <r>
      <rPr>
        <sz val="7"/>
        <color rgb="FF3B3848"/>
        <rFont val="Segoe UI Symbol"/>
        <family val="2"/>
      </rPr>
      <t>SK</t>
    </r>
    <r>
      <rPr>
        <sz val="7"/>
        <color rgb="FF62626B"/>
        <rFont val="Segoe UI Symbol"/>
        <family val="2"/>
      </rPr>
      <t>SUR</t>
    </r>
    <r>
      <rPr>
        <sz val="7"/>
        <color rgb="FF3B3848"/>
        <rFont val="Segoe UI Symbol"/>
        <family val="2"/>
      </rPr>
      <t>G</t>
    </r>
    <r>
      <rPr>
        <sz val="7"/>
        <color rgb="FF62626B"/>
        <rFont val="Segoe UI Symbol"/>
        <family val="2"/>
      </rPr>
      <t>ICA</t>
    </r>
    <r>
      <rPr>
        <sz val="7"/>
        <color rgb="FF50362F"/>
        <rFont val="Segoe UI Symbol"/>
        <family val="2"/>
      </rPr>
      <t>L</t>
    </r>
    <r>
      <rPr>
        <sz val="7"/>
        <color rgb="FF62626B"/>
        <rFont val="Segoe UI Symbol"/>
        <family val="2"/>
      </rPr>
      <t>, typ</t>
    </r>
    <r>
      <rPr>
        <sz val="7"/>
        <color rgb="FF26242F"/>
        <rFont val="Segoe UI Symbol"/>
        <family val="2"/>
      </rPr>
      <t xml:space="preserve">e </t>
    </r>
    <r>
      <rPr>
        <sz val="7"/>
        <color rgb="FF62626B"/>
        <rFont val="Segoe UI Symbol"/>
        <family val="2"/>
      </rPr>
      <t>llR</t>
    </r>
    <r>
      <rPr>
        <sz val="7"/>
        <color rgb="FF697987"/>
        <rFont val="Segoe UI Symbol"/>
        <family val="2"/>
      </rPr>
      <t xml:space="preserve">, </t>
    </r>
    <r>
      <rPr>
        <sz val="7"/>
        <color rgb="FF62626B"/>
        <rFont val="Segoe UI Symbol"/>
        <family val="2"/>
      </rPr>
      <t>l</t>
    </r>
    <r>
      <rPr>
        <sz val="7"/>
        <color rgb="FF26242F"/>
        <rFont val="Segoe UI Symbol"/>
        <family val="2"/>
      </rPr>
      <t>e</t>
    </r>
    <r>
      <rPr>
        <sz val="7"/>
        <color rgb="FF4F4B59"/>
        <rFont val="Segoe UI Symbol"/>
        <family val="2"/>
      </rPr>
      <t>ve</t>
    </r>
    <r>
      <rPr>
        <sz val="7"/>
        <color rgb="FF697987"/>
        <rFont val="Segoe UI Symbol"/>
        <family val="2"/>
      </rPr>
      <t xml:space="preserve">l </t>
    </r>
    <r>
      <rPr>
        <sz val="7"/>
        <color rgb="FF3B3848"/>
        <rFont val="Segoe UI Symbol"/>
        <family val="2"/>
      </rPr>
      <t>2</t>
    </r>
    <r>
      <rPr>
        <sz val="7"/>
        <color rgb="FF62626B"/>
        <rFont val="Segoe UI Symbol"/>
        <family val="2"/>
      </rPr>
      <t xml:space="preserve">, </t>
    </r>
    <r>
      <rPr>
        <sz val="7"/>
        <color rgb="FF26242F"/>
        <rFont val="Segoe UI Symbol"/>
        <family val="2"/>
      </rPr>
      <t>s</t>
    </r>
    <r>
      <rPr>
        <sz val="7"/>
        <color rgb="FF4F4B59"/>
        <rFont val="Segoe UI Symbol"/>
        <family val="2"/>
      </rPr>
      <t>.u</t>
    </r>
    <r>
      <rPr>
        <sz val="7"/>
        <color rgb="FF697987"/>
        <rFont val="Segoe UI Symbol"/>
        <family val="2"/>
      </rPr>
      <t xml:space="preserve">, </t>
    </r>
    <r>
      <rPr>
        <sz val="7"/>
        <color rgb="FF4F4B59"/>
        <rFont val="Segoe UI Symbol"/>
        <family val="2"/>
      </rPr>
      <t>non st</t>
    </r>
    <r>
      <rPr>
        <sz val="7"/>
        <color rgb="FF26242F"/>
        <rFont val="Segoe UI Symbol"/>
        <family val="2"/>
      </rPr>
      <t>e</t>
    </r>
    <r>
      <rPr>
        <sz val="7"/>
        <color rgb="FF3F112D"/>
        <rFont val="Segoe UI Symbol"/>
        <family val="2"/>
      </rPr>
      <t>r</t>
    </r>
    <r>
      <rPr>
        <sz val="7"/>
        <color rgb="FF62626B"/>
        <rFont val="Segoe UI Symbol"/>
        <family val="2"/>
      </rPr>
      <t>ile</t>
    </r>
    <r>
      <rPr>
        <sz val="7"/>
        <color rgb="FF697987"/>
        <rFont val="Segoe UI Symbol"/>
        <family val="2"/>
      </rPr>
      <t xml:space="preserve">, </t>
    </r>
    <r>
      <rPr>
        <sz val="7"/>
        <color rgb="FF26242F"/>
        <rFont val="Segoe UI Symbol"/>
        <family val="2"/>
      </rPr>
      <t>ea</t>
    </r>
    <r>
      <rPr>
        <sz val="7"/>
        <color rgb="FF62626B"/>
        <rFont val="Segoe UI Symbol"/>
        <family val="2"/>
      </rPr>
      <t>rloo</t>
    </r>
    <r>
      <rPr>
        <sz val="7"/>
        <color rgb="FF50362F"/>
        <rFont val="Segoe UI Symbol"/>
        <family val="2"/>
      </rPr>
      <t>p</t>
    </r>
    <r>
      <rPr>
        <sz val="7"/>
        <color rgb="FF62626B"/>
        <rFont val="Segoe UI Symbol"/>
        <family val="2"/>
      </rPr>
      <t xml:space="preserve">, </t>
    </r>
    <r>
      <rPr>
        <sz val="7"/>
        <color rgb="FF4F4B59"/>
        <rFont val="Segoe UI Symbol"/>
        <family val="2"/>
      </rPr>
      <t>size L</t>
    </r>
  </si>
  <si>
    <r>
      <rPr>
        <sz val="7"/>
        <color rgb="FF62626B"/>
        <rFont val="Segoe UI Symbol"/>
        <family val="2"/>
      </rPr>
      <t>CPP</t>
    </r>
    <r>
      <rPr>
        <sz val="7"/>
        <color rgb="FF3B3848"/>
        <rFont val="Segoe UI Symbol"/>
        <family val="2"/>
      </rPr>
      <t>E</t>
    </r>
    <r>
      <rPr>
        <sz val="7"/>
        <color rgb="FF62626B"/>
        <rFont val="Segoe UI Symbol"/>
        <family val="2"/>
      </rPr>
      <t>M</t>
    </r>
    <r>
      <rPr>
        <sz val="7"/>
        <color rgb="FF3B3848"/>
        <rFont val="Segoe UI Symbol"/>
        <family val="2"/>
      </rPr>
      <t>ASS</t>
    </r>
    <r>
      <rPr>
        <sz val="7"/>
        <color rgb="FF62626B"/>
        <rFont val="Segoe UI Symbol"/>
        <family val="2"/>
      </rPr>
      <t>2R</t>
    </r>
    <r>
      <rPr>
        <sz val="7"/>
        <color rgb="FF522B15"/>
        <rFont val="Segoe UI Symbol"/>
        <family val="2"/>
      </rPr>
      <t>L</t>
    </r>
    <r>
      <rPr>
        <sz val="7"/>
        <color rgb="FF030303"/>
        <rFont val="Segoe UI Symbol"/>
        <family val="2"/>
      </rPr>
      <t>--</t>
    </r>
    <r>
      <rPr>
        <sz val="7"/>
        <color rgb="FF62626B"/>
        <rFont val="Segoe UI Symbol"/>
        <family val="2"/>
      </rPr>
      <t>Al</t>
    </r>
  </si>
  <si>
    <r>
      <rPr>
        <sz val="7"/>
        <color rgb="FF4F4B59"/>
        <rFont val="Segoe UI Symbol"/>
        <family val="2"/>
      </rPr>
      <t xml:space="preserve">GLOVE EXAMINATION, </t>
    </r>
    <r>
      <rPr>
        <sz val="7"/>
        <color rgb="FF62626B"/>
        <rFont val="Segoe UI Symbol"/>
        <family val="2"/>
      </rPr>
      <t>nitril</t>
    </r>
    <r>
      <rPr>
        <sz val="7"/>
        <color rgb="FF3B3848"/>
        <rFont val="Segoe UI Symbol"/>
        <family val="2"/>
      </rPr>
      <t>e</t>
    </r>
    <r>
      <rPr>
        <sz val="7"/>
        <color rgb="FF62626B"/>
        <rFont val="Segoe UI Symbol"/>
        <family val="2"/>
      </rPr>
      <t xml:space="preserve">, pi, </t>
    </r>
    <r>
      <rPr>
        <sz val="7"/>
        <color rgb="FF3B3848"/>
        <rFont val="Segoe UI Symbol"/>
        <family val="2"/>
      </rPr>
      <t>s</t>
    </r>
    <r>
      <rPr>
        <sz val="7"/>
        <color rgb="FF62626B"/>
        <rFont val="Segoe UI Symbol"/>
        <family val="2"/>
      </rPr>
      <t>i</t>
    </r>
    <r>
      <rPr>
        <sz val="7"/>
        <color rgb="FF3B3848"/>
        <rFont val="Segoe UI Symbol"/>
        <family val="2"/>
      </rPr>
      <t xml:space="preserve">ze </t>
    </r>
    <r>
      <rPr>
        <sz val="7"/>
        <color rgb="FF4F4B59"/>
        <rFont val="Segoe UI Symbol"/>
        <family val="2"/>
      </rPr>
      <t>X</t>
    </r>
    <r>
      <rPr>
        <sz val="7"/>
        <color rgb="FF522B15"/>
        <rFont val="Segoe UI Symbol"/>
        <family val="2"/>
      </rPr>
      <t>L</t>
    </r>
  </si>
  <si>
    <r>
      <rPr>
        <sz val="7"/>
        <color rgb="FF4F4B59"/>
        <rFont val="Segoe UI Symbol"/>
        <family val="2"/>
      </rPr>
      <t>CMSUG</t>
    </r>
    <r>
      <rPr>
        <sz val="7"/>
        <color rgb="FF50362F"/>
        <rFont val="Segoe UI Symbol"/>
        <family val="2"/>
      </rPr>
      <t>L</t>
    </r>
    <r>
      <rPr>
        <sz val="7"/>
        <color rgb="FF3B3848"/>
        <rFont val="Segoe UI Symbol"/>
        <family val="2"/>
      </rPr>
      <t>E</t>
    </r>
    <r>
      <rPr>
        <sz val="7"/>
        <color rgb="FF62626B"/>
        <rFont val="Segoe UI Symbol"/>
        <family val="2"/>
      </rPr>
      <t>NlX</t>
    </r>
    <r>
      <rPr>
        <sz val="7"/>
        <color rgb="FF50362F"/>
        <rFont val="Segoe UI Symbol"/>
        <family val="2"/>
      </rPr>
      <t>L</t>
    </r>
    <r>
      <rPr>
        <sz val="7"/>
        <color rgb="FF030303"/>
        <rFont val="Segoe UI Symbol"/>
        <family val="2"/>
      </rPr>
      <t>--</t>
    </r>
    <r>
      <rPr>
        <sz val="7"/>
        <color rgb="FF4F4B59"/>
        <rFont val="Segoe UI Symbol"/>
        <family val="2"/>
      </rPr>
      <t>Al</t>
    </r>
  </si>
  <si>
    <r>
      <rPr>
        <sz val="7"/>
        <color rgb="FF4F4B59"/>
        <rFont val="Segoe UI Symbol"/>
        <family val="2"/>
      </rPr>
      <t>GLOVE EXAM</t>
    </r>
    <r>
      <rPr>
        <sz val="7"/>
        <color rgb="FF697987"/>
        <rFont val="Segoe UI Symbol"/>
        <family val="2"/>
      </rPr>
      <t>I</t>
    </r>
    <r>
      <rPr>
        <sz val="7"/>
        <color rgb="FF62626B"/>
        <rFont val="Segoe UI Symbol"/>
        <family val="2"/>
      </rPr>
      <t>N</t>
    </r>
    <r>
      <rPr>
        <sz val="7"/>
        <color rgb="FF3B3848"/>
        <rFont val="Segoe UI Symbol"/>
        <family val="2"/>
      </rPr>
      <t>AT</t>
    </r>
    <r>
      <rPr>
        <sz val="7"/>
        <color rgb="FF7B7777"/>
        <rFont val="Segoe UI Symbol"/>
        <family val="2"/>
      </rPr>
      <t>I</t>
    </r>
    <r>
      <rPr>
        <sz val="7"/>
        <color rgb="FF4F4B59"/>
        <rFont val="Segoe UI Symbol"/>
        <family val="2"/>
      </rPr>
      <t xml:space="preserve">ON, </t>
    </r>
    <r>
      <rPr>
        <sz val="7"/>
        <color rgb="FF62626B"/>
        <rFont val="Segoe UI Symbol"/>
        <family val="2"/>
      </rPr>
      <t>nitril</t>
    </r>
    <r>
      <rPr>
        <sz val="7"/>
        <color rgb="FF3B3848"/>
        <rFont val="Segoe UI Symbol"/>
        <family val="2"/>
      </rPr>
      <t>e</t>
    </r>
    <r>
      <rPr>
        <sz val="7"/>
        <color rgb="FF62626B"/>
        <rFont val="Segoe UI Symbol"/>
        <family val="2"/>
      </rPr>
      <t xml:space="preserve">, pi, </t>
    </r>
    <r>
      <rPr>
        <sz val="7"/>
        <color rgb="FF3B3848"/>
        <rFont val="Segoe UI Symbol"/>
        <family val="2"/>
      </rPr>
      <t>s</t>
    </r>
    <r>
      <rPr>
        <sz val="7"/>
        <color rgb="FF62626B"/>
        <rFont val="Segoe UI Symbol"/>
        <family val="2"/>
      </rPr>
      <t>i</t>
    </r>
    <r>
      <rPr>
        <sz val="7"/>
        <color rgb="FF3B3848"/>
        <rFont val="Segoe UI Symbol"/>
        <family val="2"/>
      </rPr>
      <t xml:space="preserve">ze </t>
    </r>
    <r>
      <rPr>
        <sz val="7"/>
        <color rgb="FF4F4B59"/>
        <rFont val="Segoe UI Symbol"/>
        <family val="2"/>
      </rPr>
      <t>S</t>
    </r>
  </si>
  <si>
    <r>
      <rPr>
        <sz val="7"/>
        <color rgb="FF4F4B59"/>
        <rFont val="Segoe UI Symbol"/>
        <family val="2"/>
      </rPr>
      <t>CMSUG</t>
    </r>
    <r>
      <rPr>
        <sz val="7"/>
        <color rgb="FF50362F"/>
        <rFont val="Segoe UI Symbol"/>
        <family val="2"/>
      </rPr>
      <t>L</t>
    </r>
    <r>
      <rPr>
        <sz val="7"/>
        <color rgb="FF3B3848"/>
        <rFont val="Segoe UI Symbol"/>
        <family val="2"/>
      </rPr>
      <t>E</t>
    </r>
    <r>
      <rPr>
        <sz val="7"/>
        <color rgb="FF62626B"/>
        <rFont val="Segoe UI Symbol"/>
        <family val="2"/>
      </rPr>
      <t>N</t>
    </r>
    <r>
      <rPr>
        <sz val="7"/>
        <color rgb="FF3B3848"/>
        <rFont val="Segoe UI Symbol"/>
        <family val="2"/>
      </rPr>
      <t>lSl</t>
    </r>
    <r>
      <rPr>
        <sz val="7"/>
        <color rgb="FF030303"/>
        <rFont val="Segoe UI Symbol"/>
        <family val="2"/>
      </rPr>
      <t>--</t>
    </r>
    <r>
      <rPr>
        <sz val="7"/>
        <color rgb="FF62626B"/>
        <rFont val="Segoe UI Symbol"/>
        <family val="2"/>
      </rPr>
      <t>Al</t>
    </r>
  </si>
  <si>
    <r>
      <rPr>
        <sz val="7"/>
        <color rgb="FF4F4B59"/>
        <rFont val="Segoe UI Symbol"/>
        <family val="2"/>
      </rPr>
      <t>GLOVE EXAM</t>
    </r>
    <r>
      <rPr>
        <sz val="7"/>
        <color rgb="FF697987"/>
        <rFont val="Segoe UI Symbol"/>
        <family val="2"/>
      </rPr>
      <t>I</t>
    </r>
    <r>
      <rPr>
        <sz val="7"/>
        <color rgb="FF62626B"/>
        <rFont val="Segoe UI Symbol"/>
        <family val="2"/>
      </rPr>
      <t>N</t>
    </r>
    <r>
      <rPr>
        <sz val="7"/>
        <color rgb="FF3B3848"/>
        <rFont val="Segoe UI Symbol"/>
        <family val="2"/>
      </rPr>
      <t>AT</t>
    </r>
    <r>
      <rPr>
        <sz val="7"/>
        <color rgb="FF62626B"/>
        <rFont val="Segoe UI Symbol"/>
        <family val="2"/>
      </rPr>
      <t>ION, nitril</t>
    </r>
    <r>
      <rPr>
        <sz val="7"/>
        <color rgb="FF3B3848"/>
        <rFont val="Segoe UI Symbol"/>
        <family val="2"/>
      </rPr>
      <t>e</t>
    </r>
    <r>
      <rPr>
        <sz val="7"/>
        <color rgb="FF62626B"/>
        <rFont val="Segoe UI Symbol"/>
        <family val="2"/>
      </rPr>
      <t xml:space="preserve">, pi, </t>
    </r>
    <r>
      <rPr>
        <sz val="7"/>
        <color rgb="FF3B3848"/>
        <rFont val="Segoe UI Symbol"/>
        <family val="2"/>
      </rPr>
      <t>s</t>
    </r>
    <r>
      <rPr>
        <sz val="7"/>
        <color rgb="FF62626B"/>
        <rFont val="Segoe UI Symbol"/>
        <family val="2"/>
      </rPr>
      <t>i</t>
    </r>
    <r>
      <rPr>
        <sz val="7"/>
        <color rgb="FF3B3848"/>
        <rFont val="Segoe UI Symbol"/>
        <family val="2"/>
      </rPr>
      <t xml:space="preserve">ze </t>
    </r>
    <r>
      <rPr>
        <sz val="7"/>
        <color rgb="FF4F4B59"/>
        <rFont val="Segoe UI Symbol"/>
        <family val="2"/>
      </rPr>
      <t>M</t>
    </r>
  </si>
  <si>
    <r>
      <rPr>
        <sz val="7"/>
        <color rgb="FF4F4B59"/>
        <rFont val="Segoe UI Symbol"/>
        <family val="2"/>
      </rPr>
      <t>CMSUG</t>
    </r>
    <r>
      <rPr>
        <sz val="7"/>
        <color rgb="FF50362F"/>
        <rFont val="Segoe UI Symbol"/>
        <family val="2"/>
      </rPr>
      <t>L</t>
    </r>
    <r>
      <rPr>
        <sz val="7"/>
        <color rgb="FF3B3848"/>
        <rFont val="Segoe UI Symbol"/>
        <family val="2"/>
      </rPr>
      <t>E</t>
    </r>
    <r>
      <rPr>
        <sz val="7"/>
        <color rgb="FF62626B"/>
        <rFont val="Segoe UI Symbol"/>
        <family val="2"/>
      </rPr>
      <t>NlM</t>
    </r>
    <r>
      <rPr>
        <sz val="7"/>
        <color rgb="FF3B3848"/>
        <rFont val="Segoe UI Symbol"/>
        <family val="2"/>
      </rPr>
      <t>l</t>
    </r>
    <r>
      <rPr>
        <sz val="7"/>
        <color rgb="FF030303"/>
        <rFont val="Segoe UI Symbol"/>
        <family val="2"/>
      </rPr>
      <t>--</t>
    </r>
    <r>
      <rPr>
        <sz val="7"/>
        <color rgb="FF4F4B59"/>
        <rFont val="Segoe UI Symbol"/>
        <family val="2"/>
      </rPr>
      <t>Al</t>
    </r>
  </si>
  <si>
    <r>
      <rPr>
        <sz val="7"/>
        <color rgb="FF4F4B59"/>
        <rFont val="Segoe UI Symbol"/>
        <family val="2"/>
      </rPr>
      <t xml:space="preserve">GLOVE EXAMINATION, </t>
    </r>
    <r>
      <rPr>
        <sz val="7"/>
        <color rgb="FF62626B"/>
        <rFont val="Segoe UI Symbol"/>
        <family val="2"/>
      </rPr>
      <t>nitril</t>
    </r>
    <r>
      <rPr>
        <sz val="7"/>
        <color rgb="FF3B3848"/>
        <rFont val="Segoe UI Symbol"/>
        <family val="2"/>
      </rPr>
      <t>e</t>
    </r>
    <r>
      <rPr>
        <sz val="7"/>
        <color rgb="FF62626B"/>
        <rFont val="Segoe UI Symbol"/>
        <family val="2"/>
      </rPr>
      <t xml:space="preserve">, pi, </t>
    </r>
    <r>
      <rPr>
        <sz val="7"/>
        <color rgb="FF3B3848"/>
        <rFont val="Segoe UI Symbol"/>
        <family val="2"/>
      </rPr>
      <t>s</t>
    </r>
    <r>
      <rPr>
        <sz val="7"/>
        <color rgb="FF62626B"/>
        <rFont val="Segoe UI Symbol"/>
        <family val="2"/>
      </rPr>
      <t>i</t>
    </r>
    <r>
      <rPr>
        <sz val="7"/>
        <color rgb="FF3B3848"/>
        <rFont val="Segoe UI Symbol"/>
        <family val="2"/>
      </rPr>
      <t xml:space="preserve">ze </t>
    </r>
    <r>
      <rPr>
        <sz val="7"/>
        <color rgb="FF4F4B59"/>
        <rFont val="Segoe UI Symbol"/>
        <family val="2"/>
      </rPr>
      <t>L</t>
    </r>
  </si>
  <si>
    <r>
      <rPr>
        <sz val="7"/>
        <color rgb="FF4F4B59"/>
        <rFont val="Segoe UI Symbol"/>
        <family val="2"/>
      </rPr>
      <t>CMSUG</t>
    </r>
    <r>
      <rPr>
        <sz val="7"/>
        <color rgb="FF50362F"/>
        <rFont val="Segoe UI Symbol"/>
        <family val="2"/>
      </rPr>
      <t>L</t>
    </r>
    <r>
      <rPr>
        <sz val="7"/>
        <color rgb="FF3B3848"/>
        <rFont val="Segoe UI Symbol"/>
        <family val="2"/>
      </rPr>
      <t>E</t>
    </r>
    <r>
      <rPr>
        <sz val="7"/>
        <color rgb="FF62626B"/>
        <rFont val="Segoe UI Symbol"/>
        <family val="2"/>
      </rPr>
      <t>NlLl</t>
    </r>
    <r>
      <rPr>
        <sz val="7"/>
        <color rgb="FF030303"/>
        <rFont val="Segoe UI Symbol"/>
        <family val="2"/>
      </rPr>
      <t>--</t>
    </r>
    <r>
      <rPr>
        <sz val="7"/>
        <color rgb="FF62626B"/>
        <rFont val="Segoe UI Symbol"/>
        <family val="2"/>
      </rPr>
      <t>Al</t>
    </r>
  </si>
  <si>
    <r>
      <rPr>
        <sz val="7"/>
        <color rgb="FF4F4B59"/>
        <rFont val="Segoe UI Symbol"/>
        <family val="2"/>
      </rPr>
      <t>GOWN</t>
    </r>
    <r>
      <rPr>
        <sz val="7"/>
        <color rgb="FF7B7777"/>
        <rFont val="Segoe UI Symbol"/>
        <family val="2"/>
      </rPr>
      <t>,</t>
    </r>
    <r>
      <rPr>
        <sz val="7"/>
        <color rgb="FF4F4B59"/>
        <rFont val="Segoe UI Symbol"/>
        <family val="2"/>
      </rPr>
      <t>AAM</t>
    </r>
    <r>
      <rPr>
        <sz val="7"/>
        <color rgb="FF697987"/>
        <rFont val="Segoe UI Symbol"/>
        <family val="2"/>
      </rPr>
      <t xml:space="preserve">I </t>
    </r>
    <r>
      <rPr>
        <sz val="7"/>
        <color rgb="FF62626B"/>
        <rFont val="Segoe UI Symbol"/>
        <family val="2"/>
      </rPr>
      <t>l</t>
    </r>
    <r>
      <rPr>
        <sz val="7"/>
        <color rgb="FF26242F"/>
        <rFont val="Segoe UI Symbol"/>
        <family val="2"/>
      </rPr>
      <t>e</t>
    </r>
    <r>
      <rPr>
        <sz val="7"/>
        <color rgb="FF4F4B59"/>
        <rFont val="Segoe UI Symbol"/>
        <family val="2"/>
      </rPr>
      <t xml:space="preserve">vel 3, </t>
    </r>
    <r>
      <rPr>
        <sz val="7"/>
        <color rgb="FF3B3848"/>
        <rFont val="Segoe UI Symbol"/>
        <family val="2"/>
      </rPr>
      <t>n</t>
    </r>
    <r>
      <rPr>
        <sz val="7"/>
        <color rgb="FF62626B"/>
        <rFont val="Segoe UI Symbol"/>
        <family val="2"/>
      </rPr>
      <t xml:space="preserve">on </t>
    </r>
    <r>
      <rPr>
        <sz val="7"/>
        <color rgb="FF3B3848"/>
        <rFont val="Segoe UI Symbol"/>
        <family val="2"/>
      </rPr>
      <t>ste</t>
    </r>
    <r>
      <rPr>
        <sz val="7"/>
        <color rgb="FF62626B"/>
        <rFont val="Segoe UI Symbol"/>
        <family val="2"/>
      </rPr>
      <t>ri</t>
    </r>
    <r>
      <rPr>
        <sz val="7"/>
        <color rgb="FF697987"/>
        <rFont val="Segoe UI Symbol"/>
        <family val="2"/>
      </rPr>
      <t>l</t>
    </r>
    <r>
      <rPr>
        <sz val="7"/>
        <color rgb="FF3B3848"/>
        <rFont val="Segoe UI Symbol"/>
        <family val="2"/>
      </rPr>
      <t>e</t>
    </r>
    <r>
      <rPr>
        <sz val="7"/>
        <color rgb="FF62626B"/>
        <rFont val="Segoe UI Symbol"/>
        <family val="2"/>
      </rPr>
      <t xml:space="preserve">, </t>
    </r>
    <r>
      <rPr>
        <sz val="7"/>
        <color rgb="FF3B3848"/>
        <rFont val="Segoe UI Symbol"/>
        <family val="2"/>
      </rPr>
      <t>d</t>
    </r>
    <r>
      <rPr>
        <sz val="7"/>
        <color rgb="FF62626B"/>
        <rFont val="Segoe UI Symbol"/>
        <family val="2"/>
      </rPr>
      <t>i</t>
    </r>
    <r>
      <rPr>
        <sz val="7"/>
        <color rgb="FF3B3848"/>
        <rFont val="Segoe UI Symbol"/>
        <family val="2"/>
      </rPr>
      <t>s</t>
    </r>
    <r>
      <rPr>
        <sz val="7"/>
        <color rgb="FF62626B"/>
        <rFont val="Segoe UI Symbol"/>
        <family val="2"/>
      </rPr>
      <t xml:space="preserve">p., </t>
    </r>
    <r>
      <rPr>
        <sz val="7"/>
        <color rgb="FF3B3848"/>
        <rFont val="Segoe UI Symbol"/>
        <family val="2"/>
      </rPr>
      <t>s</t>
    </r>
    <r>
      <rPr>
        <sz val="7"/>
        <color rgb="FF62626B"/>
        <rFont val="Segoe UI Symbol"/>
        <family val="2"/>
      </rPr>
      <t>ize X</t>
    </r>
    <r>
      <rPr>
        <sz val="7"/>
        <color rgb="FF4F4B59"/>
        <rFont val="Segoe UI Symbol"/>
        <family val="2"/>
      </rPr>
      <t>X</t>
    </r>
    <r>
      <rPr>
        <sz val="7"/>
        <color rgb="FF50362F"/>
        <rFont val="Segoe UI Symbol"/>
        <family val="2"/>
      </rPr>
      <t>L</t>
    </r>
  </si>
  <si>
    <r>
      <rPr>
        <sz val="7"/>
        <color rgb="FF4F4B59"/>
        <rFont val="Segoe UI Symbol"/>
        <family val="2"/>
      </rPr>
      <t>CPPEGOWl3XXL</t>
    </r>
    <r>
      <rPr>
        <sz val="7"/>
        <color rgb="FF030303"/>
        <rFont val="Segoe UI Symbol"/>
        <family val="2"/>
      </rPr>
      <t>-</t>
    </r>
    <r>
      <rPr>
        <sz val="7"/>
        <color rgb="FF62626B"/>
        <rFont val="Segoe UI Symbol"/>
        <family val="2"/>
      </rPr>
      <t>Al</t>
    </r>
  </si>
  <si>
    <r>
      <rPr>
        <sz val="7"/>
        <color rgb="FF4F4B59"/>
        <rFont val="Segoe UI Symbol"/>
        <family val="2"/>
      </rPr>
      <t>GOWN</t>
    </r>
    <r>
      <rPr>
        <sz val="7"/>
        <color rgb="FF7B7777"/>
        <rFont val="Segoe UI Symbol"/>
        <family val="2"/>
      </rPr>
      <t>,</t>
    </r>
    <r>
      <rPr>
        <sz val="7"/>
        <color rgb="FF4F4B59"/>
        <rFont val="Segoe UI Symbol"/>
        <family val="2"/>
      </rPr>
      <t>AAM</t>
    </r>
    <r>
      <rPr>
        <sz val="7"/>
        <color rgb="FF697987"/>
        <rFont val="Segoe UI Symbol"/>
        <family val="2"/>
      </rPr>
      <t xml:space="preserve">I </t>
    </r>
    <r>
      <rPr>
        <sz val="7"/>
        <color rgb="FF62626B"/>
        <rFont val="Segoe UI Symbol"/>
        <family val="2"/>
      </rPr>
      <t>l</t>
    </r>
    <r>
      <rPr>
        <sz val="7"/>
        <color rgb="FF26242F"/>
        <rFont val="Segoe UI Symbol"/>
        <family val="2"/>
      </rPr>
      <t>e</t>
    </r>
    <r>
      <rPr>
        <sz val="7"/>
        <color rgb="FF4F4B59"/>
        <rFont val="Segoe UI Symbol"/>
        <family val="2"/>
      </rPr>
      <t xml:space="preserve">vel 3, </t>
    </r>
    <r>
      <rPr>
        <sz val="7"/>
        <color rgb="FF3B3848"/>
        <rFont val="Segoe UI Symbol"/>
        <family val="2"/>
      </rPr>
      <t>n</t>
    </r>
    <r>
      <rPr>
        <sz val="7"/>
        <color rgb="FF62626B"/>
        <rFont val="Segoe UI Symbol"/>
        <family val="2"/>
      </rPr>
      <t xml:space="preserve">on </t>
    </r>
    <r>
      <rPr>
        <sz val="7"/>
        <color rgb="FF3B3848"/>
        <rFont val="Segoe UI Symbol"/>
        <family val="2"/>
      </rPr>
      <t>ste</t>
    </r>
    <r>
      <rPr>
        <sz val="7"/>
        <color rgb="FF62626B"/>
        <rFont val="Segoe UI Symbol"/>
        <family val="2"/>
      </rPr>
      <t>ri</t>
    </r>
    <r>
      <rPr>
        <sz val="7"/>
        <color rgb="FF697987"/>
        <rFont val="Segoe UI Symbol"/>
        <family val="2"/>
      </rPr>
      <t>l</t>
    </r>
    <r>
      <rPr>
        <sz val="7"/>
        <color rgb="FF3B3848"/>
        <rFont val="Segoe UI Symbol"/>
        <family val="2"/>
      </rPr>
      <t>e</t>
    </r>
    <r>
      <rPr>
        <sz val="7"/>
        <color rgb="FF62626B"/>
        <rFont val="Segoe UI Symbol"/>
        <family val="2"/>
      </rPr>
      <t xml:space="preserve">, </t>
    </r>
    <r>
      <rPr>
        <sz val="7"/>
        <color rgb="FF3B3848"/>
        <rFont val="Segoe UI Symbol"/>
        <family val="2"/>
      </rPr>
      <t>d</t>
    </r>
    <r>
      <rPr>
        <sz val="7"/>
        <color rgb="FF62626B"/>
        <rFont val="Segoe UI Symbol"/>
        <family val="2"/>
      </rPr>
      <t>i</t>
    </r>
    <r>
      <rPr>
        <sz val="7"/>
        <color rgb="FF3B3848"/>
        <rFont val="Segoe UI Symbol"/>
        <family val="2"/>
      </rPr>
      <t>s</t>
    </r>
    <r>
      <rPr>
        <sz val="7"/>
        <color rgb="FF62626B"/>
        <rFont val="Segoe UI Symbol"/>
        <family val="2"/>
      </rPr>
      <t xml:space="preserve">p., </t>
    </r>
    <r>
      <rPr>
        <sz val="7"/>
        <color rgb="FF3B3848"/>
        <rFont val="Segoe UI Symbol"/>
        <family val="2"/>
      </rPr>
      <t>s</t>
    </r>
    <r>
      <rPr>
        <sz val="7"/>
        <color rgb="FF62626B"/>
        <rFont val="Segoe UI Symbol"/>
        <family val="2"/>
      </rPr>
      <t xml:space="preserve">ize </t>
    </r>
    <r>
      <rPr>
        <sz val="7"/>
        <color rgb="FF4F4B59"/>
        <rFont val="Segoe UI Symbol"/>
        <family val="2"/>
      </rPr>
      <t>X</t>
    </r>
    <r>
      <rPr>
        <sz val="7"/>
        <color rgb="FF50362F"/>
        <rFont val="Segoe UI Symbol"/>
        <family val="2"/>
      </rPr>
      <t>L</t>
    </r>
  </si>
  <si>
    <r>
      <rPr>
        <sz val="7"/>
        <color rgb="FF4F4B59"/>
        <rFont val="Segoe UI Symbol"/>
        <family val="2"/>
      </rPr>
      <t>CPPEGOWl3X</t>
    </r>
    <r>
      <rPr>
        <sz val="7"/>
        <color rgb="FF522B15"/>
        <rFont val="Segoe UI Symbol"/>
        <family val="2"/>
      </rPr>
      <t>L</t>
    </r>
    <r>
      <rPr>
        <sz val="7"/>
        <color rgb="FF26242F"/>
        <rFont val="Segoe UI Symbol"/>
        <family val="2"/>
      </rPr>
      <t>-</t>
    </r>
    <r>
      <rPr>
        <sz val="7"/>
        <color rgb="FF030303"/>
        <rFont val="Segoe UI Symbol"/>
        <family val="2"/>
      </rPr>
      <t>-</t>
    </r>
    <r>
      <rPr>
        <sz val="7"/>
        <color rgb="FF4F4B59"/>
        <rFont val="Segoe UI Symbol"/>
        <family val="2"/>
      </rPr>
      <t>Al</t>
    </r>
  </si>
  <si>
    <r>
      <rPr>
        <sz val="7"/>
        <color rgb="FF4F4B59"/>
        <rFont val="Segoe UI Symbol"/>
        <family val="2"/>
      </rPr>
      <t>GOWN</t>
    </r>
    <r>
      <rPr>
        <sz val="7"/>
        <color rgb="FF697987"/>
        <rFont val="Segoe UI Symbol"/>
        <family val="2"/>
      </rPr>
      <t>,</t>
    </r>
    <r>
      <rPr>
        <sz val="7"/>
        <color rgb="FF4F4B59"/>
        <rFont val="Segoe UI Symbol"/>
        <family val="2"/>
      </rPr>
      <t xml:space="preserve">AAMI </t>
    </r>
    <r>
      <rPr>
        <sz val="7"/>
        <color rgb="FF62626B"/>
        <rFont val="Segoe UI Symbol"/>
        <family val="2"/>
      </rPr>
      <t>l</t>
    </r>
    <r>
      <rPr>
        <sz val="7"/>
        <color rgb="FF26242F"/>
        <rFont val="Segoe UI Symbol"/>
        <family val="2"/>
      </rPr>
      <t>e</t>
    </r>
    <r>
      <rPr>
        <sz val="7"/>
        <color rgb="FF4F4B59"/>
        <rFont val="Segoe UI Symbol"/>
        <family val="2"/>
      </rPr>
      <t>ve</t>
    </r>
    <r>
      <rPr>
        <sz val="7"/>
        <color rgb="FF697987"/>
        <rFont val="Segoe UI Symbol"/>
        <family val="2"/>
      </rPr>
      <t xml:space="preserve">l </t>
    </r>
    <r>
      <rPr>
        <sz val="7"/>
        <color rgb="FF4F4B59"/>
        <rFont val="Segoe UI Symbol"/>
        <family val="2"/>
      </rPr>
      <t xml:space="preserve">3, </t>
    </r>
    <r>
      <rPr>
        <sz val="7"/>
        <color rgb="FF3B3848"/>
        <rFont val="Segoe UI Symbol"/>
        <family val="2"/>
      </rPr>
      <t>n</t>
    </r>
    <r>
      <rPr>
        <sz val="7"/>
        <color rgb="FF62626B"/>
        <rFont val="Segoe UI Symbol"/>
        <family val="2"/>
      </rPr>
      <t xml:space="preserve">on </t>
    </r>
    <r>
      <rPr>
        <sz val="7"/>
        <color rgb="FF3B3848"/>
        <rFont val="Segoe UI Symbol"/>
        <family val="2"/>
      </rPr>
      <t>st</t>
    </r>
    <r>
      <rPr>
        <sz val="7"/>
        <color rgb="FF26242F"/>
        <rFont val="Segoe UI Symbol"/>
        <family val="2"/>
      </rPr>
      <t>e</t>
    </r>
    <r>
      <rPr>
        <sz val="7"/>
        <color rgb="FF62626B"/>
        <rFont val="Segoe UI Symbol"/>
        <family val="2"/>
      </rPr>
      <t>ri</t>
    </r>
    <r>
      <rPr>
        <sz val="7"/>
        <color rgb="FF697987"/>
        <rFont val="Segoe UI Symbol"/>
        <family val="2"/>
      </rPr>
      <t>l</t>
    </r>
    <r>
      <rPr>
        <sz val="7"/>
        <color rgb="FF3B3848"/>
        <rFont val="Segoe UI Symbol"/>
        <family val="2"/>
      </rPr>
      <t>e</t>
    </r>
    <r>
      <rPr>
        <sz val="7"/>
        <color rgb="FF62626B"/>
        <rFont val="Segoe UI Symbol"/>
        <family val="2"/>
      </rPr>
      <t xml:space="preserve">, </t>
    </r>
    <r>
      <rPr>
        <sz val="7"/>
        <color rgb="FF3B3848"/>
        <rFont val="Segoe UI Symbol"/>
        <family val="2"/>
      </rPr>
      <t>d</t>
    </r>
    <r>
      <rPr>
        <sz val="7"/>
        <color rgb="FF62626B"/>
        <rFont val="Segoe UI Symbol"/>
        <family val="2"/>
      </rPr>
      <t>i</t>
    </r>
    <r>
      <rPr>
        <sz val="7"/>
        <color rgb="FF3B3848"/>
        <rFont val="Segoe UI Symbol"/>
        <family val="2"/>
      </rPr>
      <t>s</t>
    </r>
    <r>
      <rPr>
        <sz val="7"/>
        <color rgb="FF62626B"/>
        <rFont val="Segoe UI Symbol"/>
        <family val="2"/>
      </rPr>
      <t xml:space="preserve">p., </t>
    </r>
    <r>
      <rPr>
        <sz val="7"/>
        <color rgb="FF3B3848"/>
        <rFont val="Segoe UI Symbol"/>
        <family val="2"/>
      </rPr>
      <t>s</t>
    </r>
    <r>
      <rPr>
        <sz val="7"/>
        <color rgb="FF62626B"/>
        <rFont val="Segoe UI Symbol"/>
        <family val="2"/>
      </rPr>
      <t>iz</t>
    </r>
    <r>
      <rPr>
        <sz val="7"/>
        <color rgb="FF3B3848"/>
        <rFont val="Segoe UI Symbol"/>
        <family val="2"/>
      </rPr>
      <t xml:space="preserve">e </t>
    </r>
    <r>
      <rPr>
        <sz val="7"/>
        <color rgb="FF4F4B59"/>
        <rFont val="Segoe UI Symbol"/>
        <family val="2"/>
      </rPr>
      <t>M</t>
    </r>
  </si>
  <si>
    <r>
      <rPr>
        <sz val="7"/>
        <color rgb="FF4F4B59"/>
        <rFont val="Segoe UI Symbol"/>
        <family val="2"/>
      </rPr>
      <t xml:space="preserve">CPPEGOWl3M </t>
    </r>
    <r>
      <rPr>
        <sz val="7"/>
        <color rgb="FF26242F"/>
        <rFont val="Segoe UI Symbol"/>
        <family val="2"/>
      </rPr>
      <t>-</t>
    </r>
    <r>
      <rPr>
        <sz val="7"/>
        <color rgb="FF030303"/>
        <rFont val="Segoe UI Symbol"/>
        <family val="2"/>
      </rPr>
      <t>--</t>
    </r>
    <r>
      <rPr>
        <sz val="7"/>
        <color rgb="FF62626B"/>
        <rFont val="Segoe UI Symbol"/>
        <family val="2"/>
      </rPr>
      <t>Al</t>
    </r>
  </si>
  <si>
    <r>
      <rPr>
        <sz val="7"/>
        <color rgb="FF4F4B59"/>
        <rFont val="Segoe UI Symbol"/>
        <family val="2"/>
      </rPr>
      <t>GOWN</t>
    </r>
    <r>
      <rPr>
        <sz val="7"/>
        <color rgb="FF697987"/>
        <rFont val="Segoe UI Symbol"/>
        <family val="2"/>
      </rPr>
      <t>,</t>
    </r>
    <r>
      <rPr>
        <sz val="7"/>
        <color rgb="FF4F4B59"/>
        <rFont val="Segoe UI Symbol"/>
        <family val="2"/>
      </rPr>
      <t xml:space="preserve">AAMI </t>
    </r>
    <r>
      <rPr>
        <sz val="7"/>
        <color rgb="FF62626B"/>
        <rFont val="Segoe UI Symbol"/>
        <family val="2"/>
      </rPr>
      <t>l</t>
    </r>
    <r>
      <rPr>
        <sz val="7"/>
        <color rgb="FF26242F"/>
        <rFont val="Segoe UI Symbol"/>
        <family val="2"/>
      </rPr>
      <t>e</t>
    </r>
    <r>
      <rPr>
        <sz val="7"/>
        <color rgb="FF4F4B59"/>
        <rFont val="Segoe UI Symbol"/>
        <family val="2"/>
      </rPr>
      <t xml:space="preserve">vel 3, </t>
    </r>
    <r>
      <rPr>
        <sz val="7"/>
        <color rgb="FF3B3848"/>
        <rFont val="Segoe UI Symbol"/>
        <family val="2"/>
      </rPr>
      <t>n</t>
    </r>
    <r>
      <rPr>
        <sz val="7"/>
        <color rgb="FF62626B"/>
        <rFont val="Segoe UI Symbol"/>
        <family val="2"/>
      </rPr>
      <t xml:space="preserve">on </t>
    </r>
    <r>
      <rPr>
        <sz val="7"/>
        <color rgb="FF26242F"/>
        <rFont val="Segoe UI Symbol"/>
        <family val="2"/>
      </rPr>
      <t>s</t>
    </r>
    <r>
      <rPr>
        <sz val="7"/>
        <color rgb="FF4F4B59"/>
        <rFont val="Segoe UI Symbol"/>
        <family val="2"/>
      </rPr>
      <t>t</t>
    </r>
    <r>
      <rPr>
        <sz val="7"/>
        <color rgb="FF26242F"/>
        <rFont val="Segoe UI Symbol"/>
        <family val="2"/>
      </rPr>
      <t>e</t>
    </r>
    <r>
      <rPr>
        <sz val="7"/>
        <color rgb="FF62626B"/>
        <rFont val="Segoe UI Symbol"/>
        <family val="2"/>
      </rPr>
      <t>ri</t>
    </r>
    <r>
      <rPr>
        <sz val="7"/>
        <color rgb="FF697987"/>
        <rFont val="Segoe UI Symbol"/>
        <family val="2"/>
      </rPr>
      <t>l</t>
    </r>
    <r>
      <rPr>
        <sz val="7"/>
        <color rgb="FF3B3848"/>
        <rFont val="Segoe UI Symbol"/>
        <family val="2"/>
      </rPr>
      <t>e</t>
    </r>
    <r>
      <rPr>
        <sz val="7"/>
        <color rgb="FF62626B"/>
        <rFont val="Segoe UI Symbol"/>
        <family val="2"/>
      </rPr>
      <t xml:space="preserve">, </t>
    </r>
    <r>
      <rPr>
        <sz val="7"/>
        <color rgb="FF3B3848"/>
        <rFont val="Segoe UI Symbol"/>
        <family val="2"/>
      </rPr>
      <t>d</t>
    </r>
    <r>
      <rPr>
        <sz val="7"/>
        <color rgb="FF62626B"/>
        <rFont val="Segoe UI Symbol"/>
        <family val="2"/>
      </rPr>
      <t xml:space="preserve">isp., </t>
    </r>
    <r>
      <rPr>
        <sz val="7"/>
        <color rgb="FF3B3848"/>
        <rFont val="Segoe UI Symbol"/>
        <family val="2"/>
      </rPr>
      <t>s</t>
    </r>
    <r>
      <rPr>
        <sz val="7"/>
        <color rgb="FF62626B"/>
        <rFont val="Segoe UI Symbol"/>
        <family val="2"/>
      </rPr>
      <t>iz</t>
    </r>
    <r>
      <rPr>
        <sz val="7"/>
        <color rgb="FF3B3848"/>
        <rFont val="Segoe UI Symbol"/>
        <family val="2"/>
      </rPr>
      <t xml:space="preserve">e </t>
    </r>
    <r>
      <rPr>
        <sz val="7"/>
        <color rgb="FF4F4B59"/>
        <rFont val="Segoe UI Symbol"/>
        <family val="2"/>
      </rPr>
      <t>L</t>
    </r>
  </si>
  <si>
    <r>
      <rPr>
        <sz val="7"/>
        <color rgb="FF4F4B59"/>
        <rFont val="Segoe UI Symbol"/>
        <family val="2"/>
      </rPr>
      <t>CPPEGOWl3</t>
    </r>
    <r>
      <rPr>
        <sz val="7"/>
        <color rgb="FF50362F"/>
        <rFont val="Segoe UI Symbol"/>
        <family val="2"/>
      </rPr>
      <t>L</t>
    </r>
    <r>
      <rPr>
        <sz val="7"/>
        <color rgb="FF26242F"/>
        <rFont val="Segoe UI Symbol"/>
        <family val="2"/>
      </rPr>
      <t>--</t>
    </r>
    <r>
      <rPr>
        <sz val="7"/>
        <color rgb="FF030303"/>
        <rFont val="Segoe UI Symbol"/>
        <family val="2"/>
      </rPr>
      <t>-</t>
    </r>
    <r>
      <rPr>
        <sz val="7"/>
        <color rgb="FF4F4B59"/>
        <rFont val="Segoe UI Symbol"/>
        <family val="2"/>
      </rPr>
      <t>Al</t>
    </r>
  </si>
  <si>
    <r>
      <rPr>
        <sz val="7"/>
        <color rgb="FF62626B"/>
        <rFont val="Segoe UI Symbol"/>
        <family val="2"/>
      </rPr>
      <t>CH</t>
    </r>
    <r>
      <rPr>
        <sz val="7"/>
        <color rgb="FF50362F"/>
        <rFont val="Segoe UI Symbol"/>
        <family val="2"/>
      </rPr>
      <t>L</t>
    </r>
    <r>
      <rPr>
        <sz val="7"/>
        <color rgb="FF3B3848"/>
        <rFont val="Segoe UI Symbol"/>
        <family val="2"/>
      </rPr>
      <t>ORI</t>
    </r>
    <r>
      <rPr>
        <sz val="7"/>
        <color rgb="FF62626B"/>
        <rFont val="Segoe UI Symbol"/>
        <family val="2"/>
      </rPr>
      <t>N</t>
    </r>
    <r>
      <rPr>
        <sz val="7"/>
        <color rgb="FF26242F"/>
        <rFont val="Segoe UI Symbol"/>
        <family val="2"/>
      </rPr>
      <t xml:space="preserve">E </t>
    </r>
    <r>
      <rPr>
        <sz val="7"/>
        <color rgb="FF4F4B59"/>
        <rFont val="Segoe UI Symbol"/>
        <family val="2"/>
      </rPr>
      <t>NaDCC, 45-</t>
    </r>
    <r>
      <rPr>
        <sz val="7"/>
        <color rgb="FF26242F"/>
        <rFont val="Segoe UI Symbol"/>
        <family val="2"/>
      </rPr>
      <t>5</t>
    </r>
    <r>
      <rPr>
        <sz val="7"/>
        <color rgb="FF4F4B59"/>
        <rFont val="Segoe UI Symbol"/>
        <family val="2"/>
      </rPr>
      <t>5%</t>
    </r>
    <r>
      <rPr>
        <sz val="7"/>
        <color rgb="FF697987"/>
        <rFont val="Segoe UI Symbol"/>
        <family val="2"/>
      </rPr>
      <t>,</t>
    </r>
    <r>
      <rPr>
        <sz val="7"/>
        <color rgb="FF3B3848"/>
        <rFont val="Segoe UI Symbol"/>
        <family val="2"/>
      </rPr>
      <t>g</t>
    </r>
    <r>
      <rPr>
        <sz val="7"/>
        <color rgb="FF521F36"/>
        <rFont val="Segoe UI Symbol"/>
        <family val="2"/>
      </rPr>
      <t>r</t>
    </r>
    <r>
      <rPr>
        <sz val="7"/>
        <color rgb="FF4F4B59"/>
        <rFont val="Segoe UI Symbol"/>
        <family val="2"/>
      </rPr>
      <t>an</t>
    </r>
    <r>
      <rPr>
        <sz val="7"/>
        <color rgb="FF697987"/>
        <rFont val="Segoe UI Symbol"/>
        <family val="2"/>
      </rPr>
      <t xml:space="preserve">., </t>
    </r>
    <r>
      <rPr>
        <sz val="7"/>
        <color rgb="FF4F4B59"/>
        <rFont val="Segoe UI Symbol"/>
        <family val="2"/>
      </rPr>
      <t>lkg, pot</t>
    </r>
  </si>
  <si>
    <r>
      <rPr>
        <sz val="7"/>
        <color rgb="FF4F4B59"/>
        <rFont val="Segoe UI Symbol"/>
        <family val="2"/>
      </rPr>
      <t>EWASYCHN5Gl</t>
    </r>
    <r>
      <rPr>
        <sz val="7"/>
        <color rgb="FF030303"/>
        <rFont val="Segoe UI Symbol"/>
        <family val="2"/>
      </rPr>
      <t>--</t>
    </r>
    <r>
      <rPr>
        <sz val="7"/>
        <color rgb="FF62626B"/>
        <rFont val="Segoe UI Symbol"/>
        <family val="2"/>
      </rPr>
      <t>Al</t>
    </r>
  </si>
  <si>
    <r>
      <rPr>
        <sz val="7"/>
        <color rgb="FF4F4B59"/>
        <rFont val="Segoe UI Symbol"/>
        <family val="2"/>
      </rPr>
      <t xml:space="preserve">BAG BIOHAZARD, </t>
    </r>
    <r>
      <rPr>
        <sz val="7"/>
        <color rgb="FF62626B"/>
        <rFont val="Segoe UI Symbol"/>
        <family val="2"/>
      </rPr>
      <t>REFUSE</t>
    </r>
    <r>
      <rPr>
        <sz val="7"/>
        <color rgb="FF697987"/>
        <rFont val="Segoe UI Symbol"/>
        <family val="2"/>
      </rPr>
      <t>,</t>
    </r>
    <r>
      <rPr>
        <sz val="7"/>
        <color rgb="FF4F4B59"/>
        <rFont val="Segoe UI Symbol"/>
        <family val="2"/>
      </rPr>
      <t xml:space="preserve">AUTOCLAVABLE </t>
    </r>
    <r>
      <rPr>
        <sz val="7"/>
        <color rgb="FF697987"/>
        <rFont val="Segoe UI Symbol"/>
        <family val="2"/>
      </rPr>
      <t xml:space="preserve">, </t>
    </r>
    <r>
      <rPr>
        <sz val="7"/>
        <color rgb="FF4F4B59"/>
        <rFont val="Segoe UI Symbol"/>
        <family val="2"/>
      </rPr>
      <t xml:space="preserve">30x50cm, </t>
    </r>
    <r>
      <rPr>
        <sz val="7"/>
        <color rgb="FF62626B"/>
        <rFont val="Segoe UI Symbol"/>
        <family val="2"/>
      </rPr>
      <t>yell</t>
    </r>
    <r>
      <rPr>
        <sz val="7"/>
        <color rgb="FF3B3848"/>
        <rFont val="Segoe UI Symbol"/>
        <family val="2"/>
      </rPr>
      <t>o</t>
    </r>
    <r>
      <rPr>
        <sz val="7"/>
        <color rgb="FF62626B"/>
        <rFont val="Segoe UI Symbol"/>
        <family val="2"/>
      </rPr>
      <t>w</t>
    </r>
  </si>
  <si>
    <r>
      <rPr>
        <sz val="7"/>
        <color rgb="FF4F4B59"/>
        <rFont val="Segoe UI Symbol"/>
        <family val="2"/>
      </rPr>
      <t xml:space="preserve">EWASBAGBR007 </t>
    </r>
    <r>
      <rPr>
        <sz val="7"/>
        <color rgb="FF030303"/>
        <rFont val="Segoe UI Symbol"/>
        <family val="2"/>
      </rPr>
      <t>-</t>
    </r>
    <r>
      <rPr>
        <sz val="7"/>
        <color rgb="FF4F4B59"/>
        <rFont val="Segoe UI Symbol"/>
        <family val="2"/>
      </rPr>
      <t>Al</t>
    </r>
  </si>
  <si>
    <r>
      <rPr>
        <sz val="7"/>
        <color rgb="FF62626B"/>
        <rFont val="Segoe UI Symbol"/>
        <family val="2"/>
      </rPr>
      <t>ALC</t>
    </r>
    <r>
      <rPr>
        <sz val="7"/>
        <color rgb="FF3B3848"/>
        <rFont val="Segoe UI Symbol"/>
        <family val="2"/>
      </rPr>
      <t>O</t>
    </r>
    <r>
      <rPr>
        <sz val="7"/>
        <color rgb="FF62626B"/>
        <rFont val="Segoe UI Symbol"/>
        <family val="2"/>
      </rPr>
      <t>HO</t>
    </r>
    <r>
      <rPr>
        <sz val="7"/>
        <color rgb="FF50362F"/>
        <rFont val="Segoe UI Symbol"/>
        <family val="2"/>
      </rPr>
      <t>L</t>
    </r>
    <r>
      <rPr>
        <sz val="7"/>
        <color rgb="FF030303"/>
        <rFont val="Segoe UI Symbol"/>
        <family val="2"/>
      </rPr>
      <t>-</t>
    </r>
    <r>
      <rPr>
        <sz val="7"/>
        <color rgb="FF3B3848"/>
        <rFont val="Segoe UI Symbol"/>
        <family val="2"/>
      </rPr>
      <t xml:space="preserve">BASED </t>
    </r>
    <r>
      <rPr>
        <sz val="7"/>
        <color rgb="FF4F4B59"/>
        <rFont val="Segoe UI Symbol"/>
        <family val="2"/>
      </rPr>
      <t xml:space="preserve">HAND </t>
    </r>
    <r>
      <rPr>
        <sz val="7"/>
        <color rgb="FF62626B"/>
        <rFont val="Segoe UI Symbol"/>
        <family val="2"/>
      </rPr>
      <t>RU</t>
    </r>
    <r>
      <rPr>
        <sz val="7"/>
        <color rgb="FF3B3848"/>
        <rFont val="Segoe UI Symbol"/>
        <family val="2"/>
      </rPr>
      <t>B</t>
    </r>
    <r>
      <rPr>
        <sz val="7"/>
        <color rgb="FF62626B"/>
        <rFont val="Segoe UI Symbol"/>
        <family val="2"/>
      </rPr>
      <t>,</t>
    </r>
    <r>
      <rPr>
        <sz val="7"/>
        <color rgb="FF4F4B59"/>
        <rFont val="Segoe UI Symbol"/>
        <family val="2"/>
      </rPr>
      <t>ge</t>
    </r>
    <r>
      <rPr>
        <sz val="7"/>
        <color rgb="FF697987"/>
        <rFont val="Segoe UI Symbol"/>
        <family val="2"/>
      </rPr>
      <t>l</t>
    </r>
    <r>
      <rPr>
        <sz val="7"/>
        <color rgb="FF62626B"/>
        <rFont val="Segoe UI Symbol"/>
        <family val="2"/>
      </rPr>
      <t xml:space="preserve">, </t>
    </r>
    <r>
      <rPr>
        <sz val="7"/>
        <color rgb="FF4F4B59"/>
        <rFont val="Segoe UI Symbol"/>
        <family val="2"/>
      </rPr>
      <t xml:space="preserve">lOOm </t>
    </r>
    <r>
      <rPr>
        <sz val="7"/>
        <color rgb="FF50362F"/>
        <rFont val="Segoe UI Symbol"/>
        <family val="2"/>
      </rPr>
      <t>L</t>
    </r>
    <r>
      <rPr>
        <sz val="7"/>
        <color rgb="FF4F4B59"/>
        <rFont val="Segoe UI Symbol"/>
        <family val="2"/>
      </rPr>
      <t xml:space="preserve">, </t>
    </r>
    <r>
      <rPr>
        <sz val="7"/>
        <color rgb="FF62626B"/>
        <rFont val="Segoe UI Symbol"/>
        <family val="2"/>
      </rPr>
      <t>bottl</t>
    </r>
    <r>
      <rPr>
        <sz val="7"/>
        <color rgb="FF26242F"/>
        <rFont val="Segoe UI Symbol"/>
        <family val="2"/>
      </rPr>
      <t>e</t>
    </r>
  </si>
  <si>
    <r>
      <rPr>
        <sz val="7"/>
        <color rgb="FF62626B"/>
        <rFont val="Segoe UI Symbol"/>
        <family val="2"/>
      </rPr>
      <t>P</t>
    </r>
    <r>
      <rPr>
        <sz val="7"/>
        <color rgb="FF3B3848"/>
        <rFont val="Segoe UI Symbol"/>
        <family val="2"/>
      </rPr>
      <t>EXTA</t>
    </r>
    <r>
      <rPr>
        <sz val="7"/>
        <color rgb="FF50362F"/>
        <rFont val="Segoe UI Symbol"/>
        <family val="2"/>
      </rPr>
      <t>L</t>
    </r>
    <r>
      <rPr>
        <sz val="7"/>
        <color rgb="FF4F4B59"/>
        <rFont val="Segoe UI Symbol"/>
        <family val="2"/>
      </rPr>
      <t>COlG</t>
    </r>
    <r>
      <rPr>
        <sz val="7"/>
        <color rgb="FF26242F"/>
        <rFont val="Segoe UI Symbol"/>
        <family val="2"/>
      </rPr>
      <t>-</t>
    </r>
    <r>
      <rPr>
        <sz val="7"/>
        <color rgb="FF030303"/>
        <rFont val="Segoe UI Symbol"/>
        <family val="2"/>
      </rPr>
      <t>--</t>
    </r>
    <r>
      <rPr>
        <sz val="7"/>
        <color rgb="FF4F4B59"/>
        <rFont val="Segoe UI Symbol"/>
        <family val="2"/>
      </rPr>
      <t>Al</t>
    </r>
  </si>
  <si>
    <t xml:space="preserve">100 patients </t>
  </si>
  <si>
    <r>
      <rPr>
        <b/>
        <sz val="7"/>
        <color rgb="FF26242F"/>
        <rFont val="Segoe UI Symbol"/>
        <family val="2"/>
      </rPr>
      <t>E</t>
    </r>
    <r>
      <rPr>
        <b/>
        <sz val="7"/>
        <color rgb="FF3B3848"/>
        <rFont val="Segoe UI Symbol"/>
        <family val="2"/>
      </rPr>
      <t>s</t>
    </r>
    <r>
      <rPr>
        <b/>
        <sz val="7"/>
        <color rgb="FF26242F"/>
        <rFont val="Segoe UI Symbol"/>
        <family val="2"/>
      </rPr>
      <t xml:space="preserve">tim. </t>
    </r>
    <r>
      <rPr>
        <b/>
        <sz val="7"/>
        <color rgb="FF030303"/>
        <rFont val="Segoe UI Symbol"/>
        <family val="2"/>
      </rPr>
      <t>T</t>
    </r>
    <r>
      <rPr>
        <b/>
        <sz val="7"/>
        <color rgb="FF3B3848"/>
        <rFont val="Segoe UI Symbol"/>
        <family val="2"/>
      </rPr>
      <t>o</t>
    </r>
    <r>
      <rPr>
        <b/>
        <sz val="7"/>
        <color rgb="FF26242F"/>
        <rFont val="Segoe UI Symbol"/>
        <family val="2"/>
      </rPr>
      <t xml:space="preserve">tal Weight </t>
    </r>
    <r>
      <rPr>
        <b/>
        <sz val="7"/>
        <color rgb="FF3B3848"/>
        <rFont val="Segoe UI Symbol"/>
        <family val="2"/>
      </rPr>
      <t>(</t>
    </r>
    <r>
      <rPr>
        <b/>
        <sz val="7"/>
        <color rgb="FF26242F"/>
        <rFont val="Segoe UI Symbol"/>
        <family val="2"/>
      </rPr>
      <t>kg</t>
    </r>
    <r>
      <rPr>
        <b/>
        <sz val="7"/>
        <color rgb="FF3B3848"/>
        <rFont val="Segoe UI Symbol"/>
        <family val="2"/>
      </rPr>
      <t>)</t>
    </r>
  </si>
  <si>
    <r>
      <rPr>
        <b/>
        <sz val="7"/>
        <color rgb="FF26242F"/>
        <rFont val="Segoe UI Symbol"/>
        <family val="2"/>
      </rPr>
      <t xml:space="preserve">Estim. </t>
    </r>
    <r>
      <rPr>
        <b/>
        <sz val="7"/>
        <color rgb="FF1C1A42"/>
        <rFont val="Segoe UI Symbol"/>
        <family val="2"/>
      </rPr>
      <t xml:space="preserve">Unit </t>
    </r>
    <r>
      <rPr>
        <b/>
        <sz val="7"/>
        <color rgb="FF26242F"/>
        <rFont val="Segoe UI Symbol"/>
        <family val="2"/>
      </rPr>
      <t xml:space="preserve">Weight </t>
    </r>
    <r>
      <rPr>
        <b/>
        <sz val="7"/>
        <color rgb="FF3B3848"/>
        <rFont val="Segoe UI Symbol"/>
        <family val="2"/>
      </rPr>
      <t>(kg</t>
    </r>
    <r>
      <rPr>
        <b/>
        <sz val="7"/>
        <color rgb="FF1C1A42"/>
        <rFont val="Segoe UI Symbol"/>
        <family val="2"/>
      </rPr>
      <t>)</t>
    </r>
  </si>
  <si>
    <r>
      <rPr>
        <b/>
        <sz val="7"/>
        <color rgb="FF030303"/>
        <rFont val="Segoe UI Symbol"/>
        <family val="2"/>
      </rPr>
      <t>To</t>
    </r>
    <r>
      <rPr>
        <b/>
        <sz val="7"/>
        <color rgb="FF26242F"/>
        <rFont val="Segoe UI Symbol"/>
        <family val="2"/>
      </rPr>
      <t>tal cost (USD</t>
    </r>
    <r>
      <rPr>
        <b/>
        <sz val="7"/>
        <color rgb="FF3B3848"/>
        <rFont val="Segoe UI Symbol"/>
        <family val="2"/>
      </rPr>
      <t>)</t>
    </r>
  </si>
  <si>
    <r>
      <rPr>
        <b/>
        <sz val="7"/>
        <color rgb="FF26242F"/>
        <rFont val="Segoe UI Symbol"/>
        <family val="2"/>
      </rPr>
      <t>Unit C</t>
    </r>
    <r>
      <rPr>
        <b/>
        <sz val="7"/>
        <color rgb="FF3B3848"/>
        <rFont val="Segoe UI Symbol"/>
        <family val="2"/>
      </rPr>
      <t xml:space="preserve">ost </t>
    </r>
    <r>
      <rPr>
        <b/>
        <sz val="7"/>
        <color rgb="FF1C1A42"/>
        <rFont val="Segoe UI Symbol"/>
        <family val="2"/>
      </rPr>
      <t>US</t>
    </r>
    <r>
      <rPr>
        <b/>
        <sz val="7"/>
        <color rgb="FF3B3848"/>
        <rFont val="Segoe UI Symbol"/>
        <family val="2"/>
      </rPr>
      <t>O</t>
    </r>
  </si>
  <si>
    <r>
      <rPr>
        <b/>
        <sz val="7"/>
        <color rgb="FF3B3848"/>
        <rFont val="Segoe UI Symbol"/>
        <family val="2"/>
      </rPr>
      <t>Qt</t>
    </r>
    <r>
      <rPr>
        <b/>
        <sz val="7"/>
        <color rgb="FF240C31"/>
        <rFont val="Segoe UI Symbol"/>
        <family val="2"/>
      </rPr>
      <t>ity</t>
    </r>
  </si>
  <si>
    <r>
      <rPr>
        <b/>
        <sz val="7"/>
        <color rgb="FF26242F"/>
        <rFont val="Segoe UI Symbol"/>
        <family val="2"/>
      </rPr>
      <t>WH</t>
    </r>
    <r>
      <rPr>
        <b/>
        <sz val="7"/>
        <color rgb="FF3B3848"/>
        <rFont val="Segoe UI Symbol"/>
        <family val="2"/>
      </rPr>
      <t xml:space="preserve">O </t>
    </r>
    <r>
      <rPr>
        <b/>
        <sz val="7"/>
        <color rgb="FF26242F"/>
        <rFont val="Segoe UI Symbol"/>
        <family val="2"/>
      </rPr>
      <t>De</t>
    </r>
    <r>
      <rPr>
        <b/>
        <sz val="7"/>
        <color rgb="FF3B3848"/>
        <rFont val="Segoe UI Symbol"/>
        <family val="2"/>
      </rPr>
      <t>scri</t>
    </r>
    <r>
      <rPr>
        <b/>
        <sz val="7"/>
        <color rgb="FF26242F"/>
        <rFont val="Segoe UI Symbol"/>
        <family val="2"/>
      </rPr>
      <t>ption</t>
    </r>
  </si>
  <si>
    <r>
      <rPr>
        <b/>
        <sz val="7"/>
        <color rgb="FF26242F"/>
        <rFont val="Segoe UI Symbol"/>
        <family val="2"/>
      </rPr>
      <t>WHO Code</t>
    </r>
  </si>
  <si>
    <t>US$</t>
  </si>
  <si>
    <t>A1  (kit nCoV 100 patients) MODULE, PPE</t>
  </si>
  <si>
    <r>
      <t xml:space="preserve">Based on </t>
    </r>
    <r>
      <rPr>
        <b/>
        <i/>
        <sz val="8"/>
        <color theme="1"/>
        <rFont val="Segoe UI Emoji"/>
        <family val="2"/>
      </rPr>
      <t>Severe Acute Respiratory Infections Treatment Centre</t>
    </r>
  </si>
  <si>
    <t>PPE  KIT, nCoV, 100 PATIENTS + 40 STAFF for 30 Days</t>
  </si>
  <si>
    <t xml:space="preserve">Orientative Medical Devices Bill of quantities </t>
  </si>
  <si>
    <t>-NEEDED CONSUMABLES FOR X PATIENTS PER MONTH</t>
  </si>
  <si>
    <t xml:space="preserve">-NEEDED MEDICAL EQUIPMENT FOR X PATIENTS  TYPOLOGY  PER FACILITY </t>
  </si>
  <si>
    <t xml:space="preserve">-NEEDED ACCESORIES FOR X PATIENTS  TYPOLOGY  PER FACILITY </t>
  </si>
  <si>
    <t xml:space="preserve">Fill  in the NEXT TAB " Calculator"  YELLOW CELLS  as corresponds    </t>
  </si>
  <si>
    <t>then click on the "Procurement List"  TAB for the selected model</t>
  </si>
  <si>
    <r>
      <t xml:space="preserve">Based on </t>
    </r>
    <r>
      <rPr>
        <b/>
        <sz val="10"/>
        <color theme="1"/>
        <rFont val="Segoe UI"/>
        <family val="2"/>
      </rPr>
      <t>Electro-mechanical medical equipment for NCoV Case Management WHE / OSL V 1.0</t>
    </r>
  </si>
  <si>
    <t>COVID19  Community Facilities and Treatment centers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</si>
</sst>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quot;$&quot;* #,##0.00_);_(&quot;$&quot;* \(#,##0.00\);_(&quot;$&quot;* &quot;-&quot;??_);_(@_)"/>
    <numFmt numFmtId="165" formatCode="[$-409]d/mmm/yy;@"/>
    <numFmt numFmtId="166" formatCode="&quot;$&quot;#,##0.00"/>
    <numFmt numFmtId="167" formatCode="###,000;###,000"/>
    <numFmt numFmtId="168" formatCode="#,##0;#,##0"/>
    <numFmt numFmtId="169" formatCode="0.0000"/>
    <numFmt numFmtId="170" formatCode="_-[$$]* #,##0.00_-;\-[$$]* #,##0.00_-;_-[$$]* &quot;-&quot;??_-;_-@_-" x16r2:formatCode16="_-[$$-sn-Latn-ZW]* #,##0.00_-;\-[$$-sn-Latn-ZW]* #,##0.00_-;_-[$$-sn-Latn-ZW]* &quot;-&quot;??_-;_-@_-"/>
    <numFmt numFmtId="171" formatCode="###0;###0"/>
    <numFmt numFmtId="172" formatCode="#,##0.00;#,##0.00"/>
    <numFmt numFmtId="173" formatCode="0.000"/>
  </numFmts>
  <fonts count="7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sz val="12"/>
      <color theme="1"/>
      <name val="Calibri"/>
      <family val="2"/>
      <scheme val="minor"/>
    </font>
    <font>
      <sz val="10"/>
      <color theme="1"/>
      <name val="Calibri"/>
      <family val="2"/>
      <scheme val="minor"/>
    </font>
    <font>
      <b/>
      <sz val="11"/>
      <color rgb="FFFF0000"/>
      <name val="Calibri"/>
      <family val="2"/>
      <scheme val="minor"/>
    </font>
    <font>
      <sz val="10"/>
      <color rgb="FFFF0000"/>
      <name val="Calibri"/>
      <family val="2"/>
      <scheme val="minor"/>
    </font>
    <font>
      <sz val="10"/>
      <name val="Calibri"/>
      <family val="2"/>
      <scheme val="minor"/>
    </font>
    <font>
      <b/>
      <sz val="10"/>
      <name val="Calibri"/>
      <family val="2"/>
      <scheme val="minor"/>
    </font>
    <font>
      <sz val="10"/>
      <name val="Arial"/>
      <family val="2"/>
    </font>
    <font>
      <sz val="12"/>
      <color rgb="FF000000"/>
      <name val="Arial"/>
      <family val="2"/>
    </font>
    <font>
      <sz val="11"/>
      <color rgb="FF000000"/>
      <name val="Calibri"/>
      <family val="2"/>
    </font>
    <font>
      <sz val="11"/>
      <color rgb="FFFF0000"/>
      <name val="Calibri"/>
      <family val="2"/>
      <scheme val="minor"/>
    </font>
    <font>
      <b/>
      <u/>
      <sz val="11"/>
      <color theme="1"/>
      <name val="Calibri"/>
      <family val="2"/>
      <scheme val="minor"/>
    </font>
    <font>
      <sz val="11"/>
      <name val="Calibri"/>
      <family val="2"/>
      <scheme val="minor"/>
    </font>
    <font>
      <b/>
      <sz val="11"/>
      <name val="Calibri"/>
      <family val="2"/>
      <scheme val="minor"/>
    </font>
    <font>
      <b/>
      <sz val="10"/>
      <color theme="1"/>
      <name val="Calibri"/>
      <family val="2"/>
      <scheme val="minor"/>
    </font>
    <font>
      <b/>
      <sz val="10"/>
      <color rgb="FFFF0000"/>
      <name val="Calibri"/>
      <family val="2"/>
      <scheme val="minor"/>
    </font>
    <font>
      <sz val="10"/>
      <color rgb="FF000000"/>
      <name val="Times New Roman"/>
      <family val="1"/>
    </font>
    <font>
      <b/>
      <sz val="14"/>
      <name val="Calibri"/>
      <family val="2"/>
      <scheme val="minor"/>
    </font>
    <font>
      <b/>
      <sz val="10"/>
      <color rgb="FF000000"/>
      <name val="Times New Roman"/>
      <family val="1"/>
    </font>
    <font>
      <b/>
      <sz val="7"/>
      <color rgb="FF4F4B59"/>
      <name val="Segoe UI Symbol"/>
      <family val="2"/>
    </font>
    <font>
      <sz val="7"/>
      <color rgb="FF4F4B59"/>
      <name val="Segoe UI Symbol"/>
      <family val="2"/>
    </font>
    <font>
      <sz val="7"/>
      <color rgb="FF3B3848"/>
      <name val="Segoe UI Symbol"/>
      <family val="2"/>
    </font>
    <font>
      <b/>
      <sz val="6"/>
      <name val="Segoe UI Symbol"/>
      <family val="2"/>
    </font>
    <font>
      <sz val="7"/>
      <name val="Segoe UI Symbol"/>
      <family val="2"/>
    </font>
    <font>
      <sz val="12"/>
      <color theme="1"/>
      <name val="Calibri (Cuerpo)_x0000_"/>
    </font>
    <font>
      <sz val="7"/>
      <color rgb="FF62626B"/>
      <name val="Segoe UI Symbol"/>
      <family val="2"/>
    </font>
    <font>
      <sz val="7"/>
      <color rgb="FF26242F"/>
      <name val="Segoe UI Symbol"/>
      <family val="2"/>
    </font>
    <font>
      <sz val="7"/>
      <color rgb="FF341D15"/>
      <name val="Segoe UI Symbol"/>
      <family val="2"/>
    </font>
    <font>
      <sz val="7"/>
      <color rgb="FF50362F"/>
      <name val="Segoe UI Symbol"/>
      <family val="2"/>
    </font>
    <font>
      <sz val="7"/>
      <color rgb="FF56344F"/>
      <name val="Segoe UI Symbol"/>
      <family val="2"/>
    </font>
    <font>
      <sz val="7"/>
      <color rgb="FF030303"/>
      <name val="Segoe UI Symbol"/>
      <family val="2"/>
    </font>
    <font>
      <sz val="7"/>
      <color rgb="FF240C31"/>
      <name val="Segoe UI Symbol"/>
      <family val="2"/>
    </font>
    <font>
      <sz val="7"/>
      <color rgb="FF697987"/>
      <name val="Segoe UI Symbol"/>
      <family val="2"/>
    </font>
    <font>
      <sz val="7"/>
      <color rgb="FF7B7777"/>
      <name val="Segoe UI Symbol"/>
      <family val="2"/>
    </font>
    <font>
      <sz val="7"/>
      <color rgb="FF828C97"/>
      <name val="Segoe UI Symbol"/>
      <family val="2"/>
    </font>
    <font>
      <sz val="7"/>
      <color rgb="FF521F36"/>
      <name val="Segoe UI Symbol"/>
      <family val="2"/>
    </font>
    <font>
      <sz val="7"/>
      <color rgb="FF6B496E"/>
      <name val="Segoe UI Symbol"/>
      <family val="2"/>
    </font>
    <font>
      <sz val="7"/>
      <color rgb="FF3F112D"/>
      <name val="Segoe UI Symbol"/>
      <family val="2"/>
    </font>
    <font>
      <sz val="10"/>
      <color rgb="FF000000"/>
      <name val="Segoe UI Symbol"/>
      <family val="2"/>
    </font>
    <font>
      <sz val="7"/>
      <color rgb="FF1C1A42"/>
      <name val="Segoe UI Symbol"/>
      <family val="2"/>
    </font>
    <font>
      <b/>
      <sz val="7"/>
      <color rgb="FF3B3848"/>
      <name val="Segoe UI Symbol"/>
      <family val="2"/>
    </font>
    <font>
      <b/>
      <sz val="12"/>
      <color theme="0"/>
      <name val="Calibri"/>
      <family val="2"/>
      <scheme val="minor"/>
    </font>
    <font>
      <b/>
      <sz val="11"/>
      <name val="Segoe UI Semibold"/>
      <family val="2"/>
    </font>
    <font>
      <b/>
      <sz val="10"/>
      <color theme="0"/>
      <name val="Calibri"/>
      <family val="2"/>
      <scheme val="minor"/>
    </font>
    <font>
      <i/>
      <sz val="6"/>
      <color rgb="FF62626B"/>
      <name val="Segoe UI Symbol"/>
      <family val="2"/>
    </font>
    <font>
      <sz val="7"/>
      <color rgb="FF703854"/>
      <name val="Segoe UI Symbol"/>
      <family val="2"/>
    </font>
    <font>
      <sz val="7"/>
      <color rgb="FF131313"/>
      <name val="Segoe UI Symbol"/>
      <family val="2"/>
    </font>
    <font>
      <sz val="6"/>
      <color rgb="FF4F4B59"/>
      <name val="Segoe UI Symbol"/>
      <family val="2"/>
    </font>
    <font>
      <sz val="7"/>
      <color rgb="FF522B15"/>
      <name val="Segoe UI Symbol"/>
      <family val="2"/>
    </font>
    <font>
      <sz val="7"/>
      <color rgb="FF3D0018"/>
      <name val="Segoe UI Symbol"/>
      <family val="2"/>
    </font>
    <font>
      <b/>
      <sz val="7"/>
      <name val="Segoe UI Symbol"/>
      <family val="2"/>
    </font>
    <font>
      <b/>
      <sz val="7"/>
      <color rgb="FF26242F"/>
      <name val="Segoe UI Symbol"/>
      <family val="2"/>
    </font>
    <font>
      <b/>
      <sz val="7"/>
      <color rgb="FF030303"/>
      <name val="Segoe UI Symbol"/>
      <family val="2"/>
    </font>
    <font>
      <b/>
      <sz val="7"/>
      <color rgb="FF1C1A42"/>
      <name val="Segoe UI Symbol"/>
      <family val="2"/>
    </font>
    <font>
      <b/>
      <sz val="7"/>
      <color rgb="FF240C31"/>
      <name val="Segoe UI Symbol"/>
      <family val="2"/>
    </font>
    <font>
      <sz val="7"/>
      <name val="Times New Roman"/>
      <family val="1"/>
    </font>
    <font>
      <i/>
      <sz val="8"/>
      <color theme="1"/>
      <name val="Segoe UI Emoji"/>
      <family val="2"/>
    </font>
    <font>
      <b/>
      <i/>
      <sz val="8"/>
      <color theme="1"/>
      <name val="Segoe UI Emoji"/>
      <family val="2"/>
    </font>
    <font>
      <sz val="12"/>
      <color rgb="FF000000"/>
      <name val="Segoe UI Semibold"/>
      <family val="2"/>
    </font>
    <font>
      <sz val="12"/>
      <color rgb="FF000000"/>
      <name val="Times New Roman"/>
      <family val="1"/>
    </font>
    <font>
      <b/>
      <sz val="20"/>
      <color rgb="FF3D91CF"/>
      <name val="Calibri"/>
      <family val="2"/>
      <scheme val="minor"/>
    </font>
    <font>
      <b/>
      <sz val="20"/>
      <color theme="1"/>
      <name val="Calibri"/>
      <family val="2"/>
      <scheme val="minor"/>
    </font>
    <font>
      <b/>
      <sz val="20"/>
      <color rgb="FF3D91CF"/>
      <name val="Segoe UI"/>
      <family val="2"/>
    </font>
    <font>
      <b/>
      <sz val="14"/>
      <name val="Segoe UI"/>
      <family val="2"/>
    </font>
    <font>
      <sz val="10"/>
      <color rgb="FF000000"/>
      <name val="Segoe UI"/>
      <family val="2"/>
    </font>
    <font>
      <b/>
      <sz val="11"/>
      <color rgb="FFFF0000"/>
      <name val="Segoe UI"/>
      <family val="2"/>
    </font>
    <font>
      <sz val="10"/>
      <color theme="1"/>
      <name val="Segoe UI"/>
      <family val="2"/>
    </font>
    <font>
      <b/>
      <sz val="10"/>
      <color theme="1"/>
      <name val="Segoe UI"/>
      <family val="2"/>
    </font>
  </fonts>
  <fills count="17">
    <fill>
      <patternFill patternType="none"/>
    </fill>
    <fill>
      <patternFill patternType="gray125"/>
    </fill>
    <fill>
      <patternFill patternType="solid">
        <fgColor rgb="FFC6EFCE"/>
      </patternFill>
    </fill>
    <fill>
      <patternFill patternType="solid">
        <fgColor rgb="FFFFEB9C"/>
      </patternFill>
    </fill>
    <fill>
      <patternFill patternType="solid">
        <fgColor rgb="FFFFFFCC"/>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D7CF"/>
        <bgColor indexed="64"/>
      </patternFill>
    </fill>
    <fill>
      <patternFill patternType="solid">
        <fgColor rgb="FFCCCCFF"/>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bgColor indexed="64"/>
      </patternFill>
    </fill>
  </fills>
  <borders count="88">
    <border>
      <left/>
      <right/>
      <top/>
      <bottom/>
      <diagonal/>
    </border>
    <border>
      <left style="thin">
        <color rgb="FFB2B2B2"/>
      </left>
      <right style="thin">
        <color rgb="FFB2B2B2"/>
      </right>
      <top style="thin">
        <color rgb="FFB2B2B2"/>
      </top>
      <bottom style="thin">
        <color rgb="FFB2B2B2"/>
      </bottom>
      <diagonal/>
    </border>
    <border>
      <left style="thick">
        <color rgb="FFFF0000"/>
      </left>
      <right style="thin">
        <color rgb="FFB2B2B2"/>
      </right>
      <top style="thick">
        <color rgb="FFFF0000"/>
      </top>
      <bottom style="thick">
        <color rgb="FFFF0000"/>
      </bottom>
      <diagonal/>
    </border>
    <border>
      <left style="thin">
        <color rgb="FFB2B2B2"/>
      </left>
      <right style="thick">
        <color rgb="FFFF0000"/>
      </right>
      <top style="thick">
        <color rgb="FFFF0000"/>
      </top>
      <bottom style="thick">
        <color rgb="FFFF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343434"/>
      </left>
      <right style="medium">
        <color indexed="64"/>
      </right>
      <top style="thin">
        <color rgb="FF343434"/>
      </top>
      <bottom style="thin">
        <color rgb="FF000000"/>
      </bottom>
      <diagonal/>
    </border>
    <border>
      <left style="thin">
        <color rgb="FF000000"/>
      </left>
      <right/>
      <top style="thin">
        <color rgb="FF000000"/>
      </top>
      <bottom style="thin">
        <color rgb="FF000000"/>
      </bottom>
      <diagonal/>
    </border>
    <border>
      <left style="thin">
        <color rgb="FF1F1F1F"/>
      </left>
      <right/>
      <top style="thin">
        <color rgb="FF000000"/>
      </top>
      <bottom style="thin">
        <color rgb="FF000000"/>
      </bottom>
      <diagonal/>
    </border>
    <border>
      <left/>
      <right style="thin">
        <color rgb="FF030303"/>
      </right>
      <top style="thin">
        <color rgb="FF000000"/>
      </top>
      <bottom style="thin">
        <color rgb="FF000000"/>
      </bottom>
      <diagonal/>
    </border>
    <border>
      <left style="thin">
        <color rgb="FF0F1313"/>
      </left>
      <right style="thin">
        <color rgb="FF030303"/>
      </right>
      <top style="thin">
        <color rgb="FF000000"/>
      </top>
      <bottom style="thin">
        <color rgb="FF000000"/>
      </bottom>
      <diagonal/>
    </border>
    <border>
      <left style="thin">
        <color rgb="FF232828"/>
      </left>
      <right style="thin">
        <color rgb="FF0F1313"/>
      </right>
      <top style="thin">
        <color rgb="FF000000"/>
      </top>
      <bottom style="thin">
        <color rgb="FF000000"/>
      </bottom>
      <diagonal/>
    </border>
    <border>
      <left style="thin">
        <color rgb="FF000000"/>
      </left>
      <right style="thin">
        <color rgb="FF232828"/>
      </right>
      <top style="thin">
        <color rgb="FF000000"/>
      </top>
      <bottom style="thin">
        <color rgb="FF000000"/>
      </bottom>
      <diagonal/>
    </border>
    <border>
      <left/>
      <right style="thin">
        <color theme="0"/>
      </right>
      <top style="thin">
        <color theme="0"/>
      </top>
      <bottom style="thin">
        <color theme="0"/>
      </bottom>
      <diagonal/>
    </border>
    <border>
      <left style="thin">
        <color rgb="FF1F1F1F"/>
      </left>
      <right style="medium">
        <color indexed="64"/>
      </right>
      <top style="thin">
        <color rgb="FF000000"/>
      </top>
      <bottom style="thin">
        <color rgb="FF000000"/>
      </bottom>
      <diagonal/>
    </border>
    <border>
      <left style="thin">
        <color rgb="FF000000"/>
      </left>
      <right style="thin">
        <color rgb="FF1F1F1F"/>
      </right>
      <top style="thin">
        <color rgb="FF000000"/>
      </top>
      <bottom style="thin">
        <color rgb="FF000000"/>
      </bottom>
      <diagonal/>
    </border>
    <border>
      <left/>
      <right/>
      <top style="thin">
        <color rgb="FF000000"/>
      </top>
      <bottom style="thin">
        <color rgb="FF000000"/>
      </bottom>
      <diagonal/>
    </border>
    <border>
      <left style="thin">
        <color rgb="FF2F3434"/>
      </left>
      <right style="thin">
        <color rgb="FF6B7070"/>
      </right>
      <top style="thin">
        <color rgb="FF3F4448"/>
      </top>
      <bottom style="thin">
        <color rgb="FF444444"/>
      </bottom>
      <diagonal/>
    </border>
    <border>
      <left style="thin">
        <color rgb="FF1F1F1F"/>
      </left>
      <right/>
      <top style="thin">
        <color rgb="FF383B3B"/>
      </top>
      <bottom style="thin">
        <color rgb="FF444444"/>
      </bottom>
      <diagonal/>
    </border>
    <border>
      <left/>
      <right style="thin">
        <color rgb="FF1F1F1F"/>
      </right>
      <top style="thin">
        <color rgb="FF383B3B"/>
      </top>
      <bottom style="thin">
        <color rgb="FF444444"/>
      </bottom>
      <diagonal/>
    </border>
    <border>
      <left/>
      <right style="thin">
        <color rgb="FF707070"/>
      </right>
      <top style="thin">
        <color rgb="FF181818"/>
      </top>
      <bottom style="thin">
        <color rgb="FF777777"/>
      </bottom>
      <diagonal/>
    </border>
    <border>
      <left/>
      <right style="thin">
        <color rgb="FF0C0C0C"/>
      </right>
      <top style="thin">
        <color rgb="FF030303"/>
      </top>
      <bottom style="thin">
        <color rgb="FF7C7C7C"/>
      </bottom>
      <diagonal/>
    </border>
    <border>
      <left/>
      <right style="thin">
        <color rgb="FF0C0C0C"/>
      </right>
      <top style="thin">
        <color rgb="FF777777"/>
      </top>
      <bottom style="thin">
        <color rgb="FF030303"/>
      </bottom>
      <diagonal/>
    </border>
    <border>
      <left/>
      <right style="thin">
        <color rgb="FF0C0C0C"/>
      </right>
      <top style="thin">
        <color rgb="FF080808"/>
      </top>
      <bottom style="thin">
        <color rgb="FF777777"/>
      </bottom>
      <diagonal/>
    </border>
    <border>
      <left/>
      <right style="thin">
        <color rgb="FF0C0C0C"/>
      </right>
      <top style="thin">
        <color rgb="FF777777"/>
      </top>
      <bottom style="thin">
        <color rgb="FF080808"/>
      </bottom>
      <diagonal/>
    </border>
    <border>
      <left/>
      <right style="thin">
        <color rgb="FF0C0C0C"/>
      </right>
      <top style="thin">
        <color rgb="FF181818"/>
      </top>
      <bottom style="thin">
        <color rgb="FF777777"/>
      </bottom>
      <diagonal/>
    </border>
    <border>
      <left/>
      <right style="thin">
        <color rgb="FF707070"/>
      </right>
      <top style="thin">
        <color rgb="FF3F4448"/>
      </top>
      <bottom style="thin">
        <color rgb="FF444444"/>
      </bottom>
      <diagonal/>
    </border>
    <border>
      <left/>
      <right style="thin">
        <color rgb="FF0C0C0C"/>
      </right>
      <top style="thin">
        <color rgb="FF777777"/>
      </top>
      <bottom style="thin">
        <color rgb="FF181818"/>
      </bottom>
      <diagonal/>
    </border>
    <border>
      <left/>
      <right style="thin">
        <color rgb="FF0C0C0C"/>
      </right>
      <top style="thin">
        <color rgb="FF282828"/>
      </top>
      <bottom style="thin">
        <color rgb="FF777777"/>
      </bottom>
      <diagonal/>
    </border>
    <border>
      <left/>
      <right style="thin">
        <color rgb="FF0C0C0C"/>
      </right>
      <top style="thin">
        <color rgb="FF444444"/>
      </top>
      <bottom style="thin">
        <color rgb="FF282828"/>
      </bottom>
      <diagonal/>
    </border>
    <border>
      <left/>
      <right style="thin">
        <color rgb="FF0C0C0C"/>
      </right>
      <top style="thin">
        <color rgb="FF3F4448"/>
      </top>
      <bottom style="thin">
        <color rgb="FF444444"/>
      </bottom>
      <diagonal/>
    </border>
    <border>
      <left style="thin">
        <color rgb="FF343434"/>
      </left>
      <right style="medium">
        <color indexed="64"/>
      </right>
      <top style="thin">
        <color rgb="FF343434"/>
      </top>
      <bottom style="thin">
        <color rgb="FF343434"/>
      </bottom>
      <diagonal/>
    </border>
    <border>
      <left style="thin">
        <color rgb="FF1F1F1F"/>
      </left>
      <right/>
      <top style="thin">
        <color rgb="FF343434"/>
      </top>
      <bottom style="thin">
        <color rgb="FF383B3B"/>
      </bottom>
      <diagonal/>
    </border>
    <border>
      <left style="thin">
        <color rgb="FF485764"/>
      </left>
      <right/>
      <top style="thin">
        <color rgb="FF343434"/>
      </top>
      <bottom style="thin">
        <color rgb="FF383B3B"/>
      </bottom>
      <diagonal/>
    </border>
    <border>
      <left style="thin">
        <color rgb="FF6B7070"/>
      </left>
      <right/>
      <top style="thin">
        <color rgb="FF343434"/>
      </top>
      <bottom style="thin">
        <color rgb="FF3F4448"/>
      </bottom>
      <diagonal/>
    </border>
    <border>
      <left style="thin">
        <color rgb="FF2F3434"/>
      </left>
      <right style="thin">
        <color rgb="FF6B7070"/>
      </right>
      <top style="thin">
        <color rgb="FF343434"/>
      </top>
      <bottom style="thin">
        <color rgb="FF3F4448"/>
      </bottom>
      <diagonal/>
    </border>
    <border>
      <left style="thin">
        <color rgb="FF0C0C0C"/>
      </left>
      <right style="thin">
        <color rgb="FF2F3434"/>
      </right>
      <top style="thin">
        <color rgb="FF343434"/>
      </top>
      <bottom style="thin">
        <color rgb="FF3F4448"/>
      </bottom>
      <diagonal/>
    </border>
    <border>
      <left/>
      <right style="thin">
        <color rgb="FF0C0C0C"/>
      </right>
      <top style="thin">
        <color rgb="FF343434"/>
      </top>
      <bottom style="thin">
        <color rgb="FF3F4448"/>
      </bottom>
      <diagonal/>
    </border>
    <border>
      <left/>
      <right style="medium">
        <color indexed="64"/>
      </right>
      <top/>
      <bottom style="thin">
        <color rgb="FF343434"/>
      </bottom>
      <diagonal/>
    </border>
    <border>
      <left/>
      <right/>
      <top/>
      <bottom style="thin">
        <color rgb="FF343434"/>
      </bottom>
      <diagonal/>
    </border>
    <border>
      <left style="thin">
        <color rgb="FF2F3434"/>
      </left>
      <right/>
      <top/>
      <bottom style="thin">
        <color rgb="FF343434"/>
      </bottom>
      <diagonal/>
    </border>
    <border>
      <left/>
      <right style="thin">
        <color rgb="FF0C0C0C"/>
      </right>
      <top/>
      <bottom style="thin">
        <color rgb="FF343434"/>
      </bottom>
      <diagonal/>
    </border>
    <border>
      <left style="thin">
        <color theme="0"/>
      </left>
      <right/>
      <top style="thin">
        <color theme="0"/>
      </top>
      <bottom/>
      <diagonal/>
    </border>
    <border>
      <left/>
      <right/>
      <top style="thin">
        <color theme="0"/>
      </top>
      <bottom/>
      <diagonal/>
    </border>
    <border>
      <left style="thin">
        <color rgb="FF2F3434"/>
      </left>
      <right style="thin">
        <color rgb="FF6B7070"/>
      </right>
      <top style="thin">
        <color rgb="FF030303"/>
      </top>
      <bottom style="thin">
        <color rgb="FF7C7C7C"/>
      </bottom>
      <diagonal/>
    </border>
    <border>
      <left style="thin">
        <color rgb="FF2F3434"/>
      </left>
      <right style="thin">
        <color rgb="FF6B7070"/>
      </right>
      <top style="thin">
        <color rgb="FF777777"/>
      </top>
      <bottom style="thin">
        <color rgb="FF030303"/>
      </bottom>
      <diagonal/>
    </border>
    <border>
      <left style="thin">
        <color rgb="FF2F3434"/>
      </left>
      <right style="thin">
        <color rgb="FF6B7070"/>
      </right>
      <top style="thin">
        <color rgb="FF080808"/>
      </top>
      <bottom style="thin">
        <color rgb="FF777777"/>
      </bottom>
      <diagonal/>
    </border>
    <border>
      <left style="thin">
        <color rgb="FF2F3434"/>
      </left>
      <right style="thin">
        <color rgb="FF6B7070"/>
      </right>
      <top style="thin">
        <color rgb="FF777777"/>
      </top>
      <bottom style="thin">
        <color rgb="FF080808"/>
      </bottom>
      <diagonal/>
    </border>
    <border>
      <left style="thin">
        <color rgb="FF2F3434"/>
      </left>
      <right style="thin">
        <color rgb="FF6B7070"/>
      </right>
      <top style="thin">
        <color rgb="FF181818"/>
      </top>
      <bottom style="thin">
        <color rgb="FF777777"/>
      </bottom>
      <diagonal/>
    </border>
    <border>
      <left style="thin">
        <color rgb="FF2F3434"/>
      </left>
      <right style="thin">
        <color rgb="FF6B7070"/>
      </right>
      <top style="thin">
        <color rgb="FF777777"/>
      </top>
      <bottom style="thin">
        <color rgb="FF181818"/>
      </bottom>
      <diagonal/>
    </border>
    <border>
      <left style="thin">
        <color rgb="FF2F3434"/>
      </left>
      <right style="thin">
        <color rgb="FF6B7070"/>
      </right>
      <top style="thin">
        <color rgb="FF282828"/>
      </top>
      <bottom style="thin">
        <color rgb="FF777777"/>
      </bottom>
      <diagonal/>
    </border>
    <border>
      <left style="thin">
        <color rgb="FF2F3434"/>
      </left>
      <right style="thin">
        <color rgb="FF6B7070"/>
      </right>
      <top style="thin">
        <color rgb="FF444444"/>
      </top>
      <bottom style="thin">
        <color rgb="FF282828"/>
      </bottom>
      <diagonal/>
    </border>
    <border>
      <left/>
      <right style="medium">
        <color indexed="64"/>
      </right>
      <top style="thin">
        <color rgb="FF7C7C7C"/>
      </top>
      <bottom/>
      <diagonal/>
    </border>
    <border>
      <left/>
      <right/>
      <top style="thin">
        <color rgb="FF7C7C7C"/>
      </top>
      <bottom/>
      <diagonal/>
    </border>
    <border>
      <left/>
      <right/>
      <top style="thin">
        <color rgb="FF000000"/>
      </top>
      <bottom/>
      <diagonal/>
    </border>
    <border>
      <left/>
      <right style="thin">
        <color rgb="FF6B6B6B"/>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rgb="FF030303"/>
      </left>
      <right/>
      <top style="thin">
        <color rgb="FF000000"/>
      </top>
      <bottom style="thin">
        <color rgb="FF000000"/>
      </bottom>
      <diagonal/>
    </border>
    <border>
      <left/>
      <right/>
      <top/>
      <bottom style="thin">
        <color rgb="FF000000"/>
      </bottom>
      <diagonal/>
    </border>
  </borders>
  <cellStyleXfs count="25">
    <xf numFmtId="0" fontId="0" fillId="0" borderId="0"/>
    <xf numFmtId="9" fontId="4" fillId="0" borderId="0" applyFon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1" applyNumberFormat="0" applyFont="0" applyAlignment="0" applyProtection="0"/>
    <xf numFmtId="0" fontId="7" fillId="4" borderId="1" applyNumberFormat="0" applyFont="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7" fillId="0" borderId="0"/>
    <xf numFmtId="164" fontId="3" fillId="0" borderId="0" applyFont="0" applyFill="0" applyBorder="0" applyAlignment="0" applyProtection="0"/>
    <xf numFmtId="0" fontId="13" fillId="0" borderId="0"/>
    <xf numFmtId="0" fontId="14" fillId="0" borderId="0"/>
    <xf numFmtId="0" fontId="15" fillId="0" borderId="0" applyBorder="0"/>
    <xf numFmtId="0" fontId="13" fillId="0" borderId="0"/>
    <xf numFmtId="0" fontId="15"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2" fillId="0" borderId="0"/>
    <xf numFmtId="44" fontId="22" fillId="0" borderId="0" applyFont="0" applyFill="0" applyBorder="0" applyAlignment="0" applyProtection="0"/>
  </cellStyleXfs>
  <cellXfs count="464">
    <xf numFmtId="0" fontId="0" fillId="0" borderId="0" xfId="0"/>
    <xf numFmtId="0" fontId="8" fillId="0" borderId="0" xfId="0" applyFont="1" applyFill="1" applyAlignment="1">
      <alignment vertical="top"/>
    </xf>
    <xf numFmtId="0" fontId="9" fillId="4" borderId="2" xfId="4" applyFont="1" applyBorder="1" applyAlignment="1">
      <alignment horizontal="centerContinuous" vertical="top"/>
    </xf>
    <xf numFmtId="0" fontId="9" fillId="4" borderId="3" xfId="4" applyFont="1" applyBorder="1" applyAlignment="1">
      <alignment horizontal="centerContinuous" vertical="top" wrapText="1"/>
    </xf>
    <xf numFmtId="0" fontId="2" fillId="0" borderId="0" xfId="0" applyFont="1" applyFill="1" applyAlignment="1">
      <alignment vertical="top"/>
    </xf>
    <xf numFmtId="0" fontId="17" fillId="0" borderId="0" xfId="0" applyFont="1" applyFill="1" applyAlignment="1">
      <alignment horizontal="left" vertical="top"/>
    </xf>
    <xf numFmtId="0" fontId="2" fillId="0" borderId="0" xfId="0" applyFont="1" applyFill="1" applyBorder="1" applyAlignment="1">
      <alignment horizontal="center" vertical="top"/>
    </xf>
    <xf numFmtId="166" fontId="2" fillId="0" borderId="0" xfId="0" applyNumberFormat="1" applyFont="1" applyFill="1" applyBorder="1" applyAlignment="1">
      <alignment horizontal="center" vertical="top"/>
    </xf>
    <xf numFmtId="0" fontId="2" fillId="0" borderId="0" xfId="0" applyFont="1" applyFill="1" applyAlignment="1">
      <alignment horizontal="center" vertical="top"/>
    </xf>
    <xf numFmtId="0" fontId="2" fillId="0" borderId="0" xfId="0" applyFont="1" applyFill="1" applyBorder="1" applyAlignment="1">
      <alignment vertical="top"/>
    </xf>
    <xf numFmtId="0" fontId="18" fillId="6" borderId="4" xfId="0" applyFont="1" applyFill="1" applyBorder="1" applyAlignment="1">
      <alignment horizontal="center" vertical="top" wrapText="1"/>
    </xf>
    <xf numFmtId="0" fontId="18" fillId="7" borderId="4" xfId="0" applyFont="1" applyFill="1" applyBorder="1" applyAlignment="1">
      <alignment horizontal="center" vertical="top" wrapText="1"/>
    </xf>
    <xf numFmtId="0" fontId="2" fillId="8" borderId="6" xfId="0" applyFont="1" applyFill="1" applyBorder="1" applyAlignment="1">
      <alignment horizontal="center" vertical="top" wrapText="1"/>
    </xf>
    <xf numFmtId="0" fontId="18" fillId="5" borderId="5" xfId="2" applyFont="1" applyFill="1" applyBorder="1" applyAlignment="1">
      <alignment horizontal="centerContinuous" vertical="top"/>
    </xf>
    <xf numFmtId="0" fontId="18" fillId="5" borderId="5" xfId="2" applyFont="1" applyFill="1" applyBorder="1" applyAlignment="1">
      <alignment horizontal="centerContinuous" vertical="top" wrapText="1"/>
    </xf>
    <xf numFmtId="0" fontId="18" fillId="0" borderId="0" xfId="0" applyFont="1" applyFill="1" applyAlignment="1">
      <alignment horizontal="left" vertical="top"/>
    </xf>
    <xf numFmtId="0" fontId="2" fillId="0" borderId="0" xfId="0" applyFont="1" applyFill="1" applyAlignment="1">
      <alignment horizontal="right" vertical="top"/>
    </xf>
    <xf numFmtId="0" fontId="2" fillId="4" borderId="1" xfId="5" applyFont="1" applyAlignment="1">
      <alignment horizontal="center" vertical="top"/>
    </xf>
    <xf numFmtId="0" fontId="2" fillId="0" borderId="0" xfId="0" applyFont="1" applyFill="1" applyBorder="1" applyAlignment="1">
      <alignment horizontal="right" vertical="top"/>
    </xf>
    <xf numFmtId="0" fontId="2" fillId="4" borderId="4" xfId="4" applyFont="1" applyBorder="1" applyAlignment="1">
      <alignment horizontal="center" vertical="top"/>
    </xf>
    <xf numFmtId="9" fontId="2" fillId="4" borderId="4" xfId="4" applyNumberFormat="1" applyFont="1" applyBorder="1" applyAlignment="1">
      <alignment horizontal="center" vertical="top"/>
    </xf>
    <xf numFmtId="9" fontId="2" fillId="4" borderId="6" xfId="4" applyNumberFormat="1" applyFont="1" applyBorder="1" applyAlignment="1">
      <alignment horizontal="center" vertical="top"/>
    </xf>
    <xf numFmtId="0" fontId="2" fillId="0" borderId="0" xfId="0" applyFont="1" applyFill="1" applyBorder="1" applyAlignment="1">
      <alignment horizontal="center" vertical="top" wrapText="1"/>
    </xf>
    <xf numFmtId="0" fontId="18" fillId="9" borderId="4" xfId="2" applyFont="1" applyFill="1" applyBorder="1" applyAlignment="1">
      <alignment horizontal="centerContinuous" vertical="top"/>
    </xf>
    <xf numFmtId="0" fontId="18" fillId="9" borderId="4" xfId="2" applyFont="1" applyFill="1" applyBorder="1" applyAlignment="1">
      <alignment horizontal="centerContinuous" vertical="top" wrapText="1"/>
    </xf>
    <xf numFmtId="165" fontId="2" fillId="4" borderId="1" xfId="5" applyNumberFormat="1" applyFont="1" applyAlignment="1">
      <alignment horizontal="center" vertical="top"/>
    </xf>
    <xf numFmtId="0" fontId="2" fillId="4" borderId="6" xfId="4" applyFont="1" applyBorder="1" applyAlignment="1">
      <alignment horizontal="center" vertical="top"/>
    </xf>
    <xf numFmtId="9" fontId="2" fillId="0" borderId="0" xfId="4" applyNumberFormat="1" applyFont="1" applyFill="1" applyBorder="1" applyAlignment="1">
      <alignment horizontal="center" vertical="top"/>
    </xf>
    <xf numFmtId="0" fontId="18" fillId="10" borderId="4" xfId="3" applyFont="1" applyFill="1" applyBorder="1" applyAlignment="1">
      <alignment horizontal="centerContinuous" vertical="top"/>
    </xf>
    <xf numFmtId="0" fontId="18" fillId="10" borderId="4" xfId="3" applyFont="1" applyFill="1" applyBorder="1" applyAlignment="1">
      <alignment horizontal="centerContinuous" vertical="top" wrapText="1"/>
    </xf>
    <xf numFmtId="0" fontId="2" fillId="4" borderId="1" xfId="4" applyFont="1" applyAlignment="1">
      <alignment horizontal="center" vertical="top"/>
    </xf>
    <xf numFmtId="3" fontId="2" fillId="0" borderId="4" xfId="0" applyNumberFormat="1" applyFont="1" applyFill="1" applyBorder="1" applyAlignment="1">
      <alignment horizontal="center" vertical="top"/>
    </xf>
    <xf numFmtId="3" fontId="2" fillId="0" borderId="6" xfId="0" applyNumberFormat="1" applyFont="1" applyFill="1" applyBorder="1" applyAlignment="1">
      <alignment horizontal="center" vertical="top"/>
    </xf>
    <xf numFmtId="0" fontId="2" fillId="0" borderId="0" xfId="4" applyFont="1" applyFill="1" applyBorder="1" applyAlignment="1">
      <alignment horizontal="center" vertical="top"/>
    </xf>
    <xf numFmtId="0" fontId="2" fillId="6" borderId="4" xfId="0" applyFont="1" applyFill="1" applyBorder="1" applyAlignment="1">
      <alignment horizontal="centerContinuous" vertical="top"/>
    </xf>
    <xf numFmtId="0" fontId="2" fillId="6" borderId="4" xfId="0" applyFont="1" applyFill="1" applyBorder="1" applyAlignment="1">
      <alignment horizontal="centerContinuous" vertical="top" wrapText="1"/>
    </xf>
    <xf numFmtId="0" fontId="16" fillId="0" borderId="0" xfId="0" applyFont="1" applyFill="1" applyAlignment="1">
      <alignment horizontal="left" vertical="top"/>
    </xf>
    <xf numFmtId="0" fontId="16" fillId="0" borderId="0" xfId="0" applyFont="1" applyFill="1" applyAlignment="1">
      <alignment vertical="top"/>
    </xf>
    <xf numFmtId="166" fontId="2" fillId="0" borderId="0" xfId="0" applyNumberFormat="1" applyFont="1" applyFill="1" applyAlignment="1">
      <alignment vertical="top"/>
    </xf>
    <xf numFmtId="0" fontId="18" fillId="0" borderId="0" xfId="0" applyFont="1" applyFill="1" applyAlignment="1">
      <alignment horizontal="right" vertical="top"/>
    </xf>
    <xf numFmtId="3" fontId="2" fillId="0" borderId="0" xfId="0" applyNumberFormat="1" applyFont="1" applyFill="1" applyBorder="1" applyAlignment="1">
      <alignment horizontal="center" vertical="top"/>
    </xf>
    <xf numFmtId="0" fontId="2" fillId="7" borderId="4" xfId="0" applyFont="1" applyFill="1" applyBorder="1" applyAlignment="1">
      <alignment horizontal="centerContinuous" vertical="top"/>
    </xf>
    <xf numFmtId="0" fontId="2" fillId="7" borderId="4" xfId="0" applyFont="1" applyFill="1" applyBorder="1" applyAlignment="1">
      <alignment horizontal="centerContinuous" vertical="top" wrapText="1"/>
    </xf>
    <xf numFmtId="0" fontId="2" fillId="8" borderId="4" xfId="0" applyFont="1" applyFill="1" applyBorder="1" applyAlignment="1">
      <alignment horizontal="centerContinuous" vertical="top"/>
    </xf>
    <xf numFmtId="0" fontId="2" fillId="8" borderId="4" xfId="0" applyFont="1" applyFill="1" applyBorder="1" applyAlignment="1">
      <alignment horizontal="centerContinuous" vertical="top" wrapText="1"/>
    </xf>
    <xf numFmtId="0" fontId="2" fillId="0" borderId="0" xfId="0" applyFont="1" applyFill="1" applyBorder="1" applyAlignment="1">
      <alignment horizontal="centerContinuous" vertical="top"/>
    </xf>
    <xf numFmtId="0" fontId="2" fillId="0" borderId="0" xfId="0" applyFont="1" applyFill="1" applyBorder="1" applyAlignment="1">
      <alignment horizontal="centerContinuous" vertical="top" wrapText="1"/>
    </xf>
    <xf numFmtId="0" fontId="2" fillId="10" borderId="4" xfId="0" applyFont="1" applyFill="1" applyBorder="1" applyAlignment="1">
      <alignment horizontal="center" vertical="top"/>
    </xf>
    <xf numFmtId="0" fontId="2" fillId="10" borderId="4" xfId="0" applyFont="1" applyFill="1" applyBorder="1" applyAlignment="1">
      <alignment horizontal="left" vertical="top" wrapText="1"/>
    </xf>
    <xf numFmtId="0" fontId="18" fillId="0" borderId="4" xfId="3" applyFont="1" applyFill="1" applyBorder="1" applyAlignment="1">
      <alignment horizontal="center" vertical="top" wrapText="1"/>
    </xf>
    <xf numFmtId="0" fontId="18" fillId="0" borderId="4" xfId="2" applyFont="1" applyFill="1" applyBorder="1" applyAlignment="1">
      <alignment horizontal="center" vertical="top" wrapText="1"/>
    </xf>
    <xf numFmtId="0" fontId="2" fillId="8" borderId="4" xfId="0" applyFont="1" applyFill="1" applyBorder="1" applyAlignment="1">
      <alignment horizontal="center" vertical="top" wrapText="1"/>
    </xf>
    <xf numFmtId="0" fontId="19" fillId="5" borderId="4" xfId="8" applyFont="1" applyFill="1" applyBorder="1" applyAlignment="1">
      <alignment horizontal="center" vertical="top" wrapText="1"/>
    </xf>
    <xf numFmtId="166" fontId="19" fillId="5" borderId="4" xfId="8" applyNumberFormat="1" applyFont="1" applyFill="1" applyBorder="1" applyAlignment="1">
      <alignment horizontal="center" vertical="top" wrapText="1"/>
    </xf>
    <xf numFmtId="0" fontId="2" fillId="0" borderId="0" xfId="0" applyFont="1" applyAlignment="1">
      <alignment vertical="top"/>
    </xf>
    <xf numFmtId="0" fontId="18" fillId="5" borderId="4" xfId="0" applyFont="1" applyFill="1" applyBorder="1" applyAlignment="1">
      <alignment horizontal="left" vertical="top"/>
    </xf>
    <xf numFmtId="0" fontId="18" fillId="5" borderId="4" xfId="3" applyFont="1" applyFill="1" applyBorder="1" applyAlignment="1">
      <alignment horizontal="center" vertical="top"/>
    </xf>
    <xf numFmtId="0" fontId="18" fillId="10" borderId="4" xfId="3" applyFont="1" applyFill="1" applyBorder="1" applyAlignment="1">
      <alignment horizontal="center" vertical="top"/>
    </xf>
    <xf numFmtId="0" fontId="18" fillId="11" borderId="4" xfId="3" applyFont="1" applyFill="1" applyBorder="1" applyAlignment="1">
      <alignment horizontal="center" vertical="top"/>
    </xf>
    <xf numFmtId="0" fontId="18" fillId="5" borderId="4" xfId="2" applyFont="1" applyFill="1" applyBorder="1" applyAlignment="1">
      <alignment horizontal="left" vertical="top" wrapText="1"/>
    </xf>
    <xf numFmtId="0" fontId="18" fillId="10" borderId="4" xfId="2" applyFont="1" applyFill="1" applyBorder="1" applyAlignment="1">
      <alignment horizontal="center" vertical="top"/>
    </xf>
    <xf numFmtId="0" fontId="18" fillId="5" borderId="4" xfId="2" applyFont="1" applyFill="1" applyBorder="1" applyAlignment="1">
      <alignment horizontal="center" vertical="top"/>
    </xf>
    <xf numFmtId="0" fontId="18" fillId="10" borderId="4" xfId="2" applyFont="1" applyFill="1" applyBorder="1" applyAlignment="1" applyProtection="1">
      <alignment horizontal="center" vertical="top"/>
      <protection locked="0"/>
    </xf>
    <xf numFmtId="166" fontId="18" fillId="5" borderId="4" xfId="2" applyNumberFormat="1" applyFont="1" applyFill="1" applyBorder="1" applyAlignment="1">
      <alignment horizontal="center" vertical="top"/>
    </xf>
    <xf numFmtId="0" fontId="18" fillId="0" borderId="0" xfId="0" applyFont="1" applyFill="1" applyBorder="1" applyAlignment="1">
      <alignment vertical="top"/>
    </xf>
    <xf numFmtId="0" fontId="18" fillId="0" borderId="0" xfId="0" applyFont="1" applyFill="1" applyAlignment="1">
      <alignment vertical="top"/>
    </xf>
    <xf numFmtId="0" fontId="18" fillId="9" borderId="4" xfId="0" applyFont="1" applyFill="1" applyBorder="1" applyAlignment="1">
      <alignment vertical="top"/>
    </xf>
    <xf numFmtId="0" fontId="18" fillId="9" borderId="4" xfId="0" applyFont="1" applyFill="1" applyBorder="1" applyAlignment="1">
      <alignment horizontal="left" vertical="top"/>
    </xf>
    <xf numFmtId="0" fontId="18" fillId="9" borderId="4" xfId="3" applyFont="1" applyFill="1" applyBorder="1" applyAlignment="1" applyProtection="1">
      <alignment horizontal="center" vertical="top"/>
      <protection locked="0"/>
    </xf>
    <xf numFmtId="0" fontId="18" fillId="10" borderId="4" xfId="3" applyFont="1" applyFill="1" applyBorder="1" applyAlignment="1" applyProtection="1">
      <alignment horizontal="center" vertical="top"/>
      <protection locked="0"/>
    </xf>
    <xf numFmtId="0" fontId="18" fillId="9" borderId="4" xfId="2" applyFont="1" applyFill="1" applyBorder="1" applyAlignment="1" applyProtection="1">
      <alignment horizontal="left" vertical="top" wrapText="1"/>
      <protection locked="0"/>
    </xf>
    <xf numFmtId="2" fontId="18" fillId="9" borderId="4" xfId="2" applyNumberFormat="1" applyFont="1" applyFill="1" applyBorder="1" applyAlignment="1" applyProtection="1">
      <alignment horizontal="center" vertical="top"/>
      <protection locked="0"/>
    </xf>
    <xf numFmtId="0" fontId="18" fillId="9" borderId="4" xfId="2" applyFont="1" applyFill="1" applyBorder="1" applyAlignment="1" applyProtection="1">
      <alignment horizontal="center" vertical="top"/>
      <protection locked="0"/>
    </xf>
    <xf numFmtId="166" fontId="18" fillId="9" borderId="4" xfId="2" applyNumberFormat="1" applyFont="1" applyFill="1" applyBorder="1" applyAlignment="1" applyProtection="1">
      <alignment horizontal="center" vertical="top"/>
      <protection locked="0"/>
    </xf>
    <xf numFmtId="0" fontId="18" fillId="9" borderId="4" xfId="3" applyFont="1" applyFill="1" applyBorder="1" applyAlignment="1">
      <alignment horizontal="center" vertical="top"/>
    </xf>
    <xf numFmtId="0" fontId="18" fillId="9" borderId="4" xfId="2" applyFont="1" applyFill="1" applyBorder="1" applyAlignment="1">
      <alignment horizontal="left" vertical="top" wrapText="1"/>
    </xf>
    <xf numFmtId="0" fontId="18" fillId="9" borderId="4" xfId="2" applyFont="1" applyFill="1" applyBorder="1" applyAlignment="1">
      <alignment horizontal="center" vertical="top"/>
    </xf>
    <xf numFmtId="166" fontId="18" fillId="9" borderId="4" xfId="2" applyNumberFormat="1" applyFont="1" applyFill="1" applyBorder="1" applyAlignment="1">
      <alignment horizontal="center" vertical="top"/>
    </xf>
    <xf numFmtId="0" fontId="16" fillId="9" borderId="4" xfId="2" applyFont="1" applyFill="1" applyBorder="1" applyAlignment="1">
      <alignment horizontal="left" vertical="top" wrapText="1"/>
    </xf>
    <xf numFmtId="9" fontId="18" fillId="5" borderId="4" xfId="1" applyFont="1" applyFill="1" applyBorder="1" applyAlignment="1">
      <alignment horizontal="left" vertical="top"/>
    </xf>
    <xf numFmtId="9" fontId="18" fillId="10" borderId="4" xfId="1" applyFont="1" applyFill="1" applyBorder="1" applyAlignment="1">
      <alignment horizontal="center" vertical="top"/>
    </xf>
    <xf numFmtId="9" fontId="18" fillId="5" borderId="4" xfId="1" applyFont="1" applyFill="1" applyBorder="1" applyAlignment="1">
      <alignment horizontal="left" vertical="top" wrapText="1"/>
    </xf>
    <xf numFmtId="9" fontId="18" fillId="10" borderId="4" xfId="1" applyFont="1" applyFill="1" applyBorder="1" applyAlignment="1" applyProtection="1">
      <alignment horizontal="center" vertical="top"/>
      <protection locked="0"/>
    </xf>
    <xf numFmtId="9" fontId="18" fillId="0" borderId="0" xfId="1" applyFont="1" applyFill="1" applyBorder="1" applyAlignment="1">
      <alignment vertical="top"/>
    </xf>
    <xf numFmtId="9" fontId="18" fillId="0" borderId="0" xfId="1" applyFont="1" applyFill="1" applyAlignment="1">
      <alignment vertical="top"/>
    </xf>
    <xf numFmtId="0" fontId="2" fillId="0" borderId="0" xfId="0" applyFont="1" applyAlignment="1">
      <alignment horizontal="center" vertical="top"/>
    </xf>
    <xf numFmtId="0" fontId="16" fillId="9" borderId="4" xfId="2" applyFont="1" applyFill="1" applyBorder="1" applyAlignment="1" applyProtection="1">
      <alignment horizontal="left" vertical="top" wrapText="1"/>
      <protection locked="0"/>
    </xf>
    <xf numFmtId="0" fontId="18" fillId="9" borderId="4" xfId="7" applyNumberFormat="1" applyFont="1" applyFill="1" applyBorder="1" applyAlignment="1">
      <alignment vertical="top" wrapText="1"/>
    </xf>
    <xf numFmtId="0" fontId="18" fillId="9" borderId="4" xfId="7" applyNumberFormat="1" applyFont="1" applyFill="1" applyBorder="1" applyAlignment="1">
      <alignment horizontal="left" vertical="top" wrapText="1"/>
    </xf>
    <xf numFmtId="0" fontId="2" fillId="9" borderId="4" xfId="0" applyFont="1" applyFill="1" applyBorder="1" applyAlignment="1">
      <alignment vertical="top"/>
    </xf>
    <xf numFmtId="0" fontId="2" fillId="0" borderId="0" xfId="0" applyFont="1" applyAlignment="1">
      <alignment horizontal="left" vertical="top"/>
    </xf>
    <xf numFmtId="0" fontId="16" fillId="0" borderId="0" xfId="0" applyFont="1" applyAlignment="1">
      <alignment horizontal="center" vertical="top" wrapText="1"/>
    </xf>
    <xf numFmtId="166" fontId="2" fillId="0" borderId="0" xfId="0" applyNumberFormat="1" applyFont="1" applyAlignment="1">
      <alignment horizontal="center" vertical="top"/>
    </xf>
    <xf numFmtId="0" fontId="2" fillId="0" borderId="0" xfId="0" applyFont="1" applyAlignment="1">
      <alignment horizontal="center" vertical="top" wrapText="1"/>
    </xf>
    <xf numFmtId="0" fontId="11" fillId="0" borderId="0" xfId="0" applyFont="1" applyAlignment="1">
      <alignment horizontal="left" vertical="center" wrapText="1"/>
    </xf>
    <xf numFmtId="0" fontId="8" fillId="0" borderId="0" xfId="0" applyFont="1" applyAlignment="1">
      <alignment horizontal="left" vertical="center"/>
    </xf>
    <xf numFmtId="0" fontId="8" fillId="0" borderId="0" xfId="0" applyFont="1" applyAlignment="1">
      <alignment horizontal="center" vertical="center"/>
    </xf>
    <xf numFmtId="0" fontId="10" fillId="10" borderId="7"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11" fillId="0" borderId="4" xfId="0" applyFont="1" applyFill="1" applyBorder="1" applyAlignment="1" applyProtection="1">
      <alignment horizontal="left" vertical="center" wrapText="1"/>
      <protection locked="0"/>
    </xf>
    <xf numFmtId="0" fontId="20" fillId="0" borderId="4" xfId="0" applyFont="1" applyFill="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4" xfId="0" applyFont="1" applyBorder="1" applyAlignment="1" applyProtection="1">
      <alignment horizontal="center" vertical="center" wrapText="1"/>
    </xf>
    <xf numFmtId="0" fontId="8" fillId="0" borderId="0" xfId="0" applyFont="1" applyAlignment="1" applyProtection="1">
      <alignment horizontal="left" vertical="center"/>
      <protection locked="0"/>
    </xf>
    <xf numFmtId="0" fontId="11" fillId="0" borderId="4" xfId="0" applyFont="1" applyFill="1" applyBorder="1" applyAlignment="1">
      <alignment horizontal="left" vertical="center" wrapText="1"/>
    </xf>
    <xf numFmtId="0" fontId="11" fillId="0" borderId="4" xfId="21" applyFont="1" applyFill="1" applyBorder="1" applyAlignment="1">
      <alignment horizontal="left" vertical="center" wrapText="1"/>
    </xf>
    <xf numFmtId="0" fontId="12" fillId="0" borderId="4" xfId="21" applyFont="1" applyFill="1" applyBorder="1" applyAlignment="1">
      <alignment horizontal="left" vertical="center" wrapText="1"/>
    </xf>
    <xf numFmtId="0" fontId="12" fillId="0" borderId="4" xfId="0" applyFont="1" applyFill="1" applyBorder="1" applyAlignment="1" applyProtection="1">
      <alignment horizontal="left" vertical="center" wrapText="1"/>
    </xf>
    <xf numFmtId="0" fontId="11" fillId="0" borderId="4" xfId="0" applyFont="1" applyBorder="1" applyAlignment="1" applyProtection="1">
      <alignment horizontal="left" vertical="center" wrapText="1"/>
    </xf>
    <xf numFmtId="0" fontId="8" fillId="0" borderId="4" xfId="0" applyFont="1" applyBorder="1" applyAlignment="1" applyProtection="1">
      <alignment horizontal="left" vertical="center" wrapText="1"/>
      <protection locked="0"/>
    </xf>
    <xf numFmtId="0" fontId="20" fillId="0" borderId="4" xfId="0" applyFont="1" applyFill="1" applyBorder="1" applyAlignment="1" applyProtection="1">
      <alignment vertical="center" wrapText="1"/>
    </xf>
    <xf numFmtId="0" fontId="8" fillId="0" borderId="4" xfId="0" applyFont="1" applyBorder="1" applyAlignment="1" applyProtection="1">
      <alignment vertical="center" wrapText="1"/>
    </xf>
    <xf numFmtId="0" fontId="8" fillId="0" borderId="4" xfId="0" applyFont="1" applyFill="1" applyBorder="1" applyAlignment="1" applyProtection="1">
      <alignment vertical="center" wrapText="1"/>
    </xf>
    <xf numFmtId="0" fontId="11" fillId="0" borderId="4" xfId="3" applyFont="1" applyFill="1" applyBorder="1" applyAlignment="1" applyProtection="1">
      <alignment horizontal="left" vertical="center" wrapText="1"/>
    </xf>
    <xf numFmtId="0" fontId="21" fillId="0" borderId="4" xfId="0" applyFont="1" applyFill="1" applyBorder="1" applyAlignment="1" applyProtection="1">
      <alignment horizontal="left" vertical="center" wrapText="1"/>
    </xf>
    <xf numFmtId="0" fontId="12" fillId="0" borderId="4" xfId="0" applyFont="1" applyFill="1" applyBorder="1" applyAlignment="1">
      <alignment horizontal="left" vertical="center" wrapText="1"/>
    </xf>
    <xf numFmtId="0" fontId="11" fillId="0" borderId="4" xfId="21" applyFont="1" applyFill="1" applyBorder="1" applyAlignment="1">
      <alignment vertical="center" wrapText="1"/>
    </xf>
    <xf numFmtId="0" fontId="11" fillId="0" borderId="4" xfId="21" applyFont="1" applyFill="1" applyBorder="1" applyAlignment="1">
      <alignment horizontal="center" vertical="center" wrapText="1"/>
    </xf>
    <xf numFmtId="0" fontId="11" fillId="0" borderId="25" xfId="21" applyFont="1" applyFill="1" applyBorder="1" applyAlignment="1">
      <alignment vertical="center" wrapText="1"/>
    </xf>
    <xf numFmtId="0" fontId="12" fillId="0" borderId="4" xfId="0" applyFont="1" applyFill="1" applyBorder="1" applyAlignment="1" applyProtection="1">
      <alignment vertical="center" wrapText="1"/>
    </xf>
    <xf numFmtId="0" fontId="8" fillId="0" borderId="4" xfId="0" applyFont="1" applyBorder="1" applyAlignment="1" applyProtection="1">
      <alignment horizontal="left" vertical="center"/>
      <protection locked="0"/>
    </xf>
    <xf numFmtId="0" fontId="8" fillId="0" borderId="4" xfId="0" applyFont="1" applyBorder="1" applyAlignment="1" applyProtection="1">
      <alignment horizontal="center" vertical="center"/>
      <protection locked="0"/>
    </xf>
    <xf numFmtId="0" fontId="20" fillId="0" borderId="4" xfId="0" applyFont="1" applyBorder="1" applyAlignment="1" applyProtection="1">
      <alignment horizontal="left" vertical="center" wrapText="1"/>
    </xf>
    <xf numFmtId="0" fontId="8" fillId="0" borderId="4" xfId="0" applyFont="1" applyBorder="1" applyAlignment="1">
      <alignment horizontal="left" vertical="center" wrapText="1"/>
    </xf>
    <xf numFmtId="0" fontId="8" fillId="0" borderId="4" xfId="0" applyFont="1" applyFill="1" applyBorder="1" applyAlignment="1" applyProtection="1">
      <alignment horizontal="left" vertical="center" wrapText="1"/>
    </xf>
    <xf numFmtId="0" fontId="20" fillId="0" borderId="4" xfId="0" applyFont="1" applyBorder="1" applyAlignment="1" applyProtection="1">
      <alignment vertical="center" wrapText="1"/>
    </xf>
    <xf numFmtId="0" fontId="11" fillId="0" borderId="4" xfId="0" applyFont="1" applyBorder="1" applyAlignment="1" applyProtection="1">
      <alignment vertical="center" wrapText="1"/>
    </xf>
    <xf numFmtId="0" fontId="11" fillId="0" borderId="4" xfId="0" applyFont="1" applyBorder="1" applyAlignment="1">
      <alignment horizontal="left" vertical="center" wrapText="1"/>
    </xf>
    <xf numFmtId="0" fontId="8" fillId="0" borderId="4" xfId="0" applyFont="1" applyBorder="1" applyAlignment="1">
      <alignment horizontal="left" vertical="center"/>
    </xf>
    <xf numFmtId="0" fontId="8" fillId="0" borderId="4" xfId="0" applyFont="1" applyBorder="1" applyAlignment="1">
      <alignment horizontal="center" vertical="center"/>
    </xf>
    <xf numFmtId="0" fontId="11" fillId="0" borderId="4" xfId="22" applyNumberFormat="1" applyFont="1" applyFill="1" applyBorder="1" applyAlignment="1">
      <alignment horizontal="left" vertical="center" wrapText="1"/>
    </xf>
    <xf numFmtId="0" fontId="8" fillId="0" borderId="4" xfId="0" applyFont="1" applyFill="1" applyBorder="1" applyAlignment="1">
      <alignment vertical="center" wrapText="1"/>
    </xf>
    <xf numFmtId="0" fontId="8" fillId="0" borderId="4" xfId="0" applyFont="1" applyBorder="1" applyAlignment="1">
      <alignment horizontal="center" vertical="center" wrapText="1"/>
    </xf>
    <xf numFmtId="0" fontId="8" fillId="0" borderId="4" xfId="0" applyFont="1" applyBorder="1" applyAlignment="1">
      <alignment vertical="center" wrapText="1"/>
    </xf>
    <xf numFmtId="0" fontId="8" fillId="0" borderId="4" xfId="0" applyFont="1" applyBorder="1" applyAlignment="1">
      <alignment vertical="center"/>
    </xf>
    <xf numFmtId="0" fontId="12" fillId="0" borderId="4" xfId="0" applyFont="1" applyFill="1" applyBorder="1" applyAlignment="1" applyProtection="1">
      <alignment horizontal="left" vertical="center" wrapText="1"/>
      <protection locked="0"/>
    </xf>
    <xf numFmtId="0" fontId="10" fillId="0" borderId="4" xfId="0" applyFont="1" applyBorder="1" applyAlignment="1">
      <alignment horizontal="left" vertical="center" wrapText="1"/>
    </xf>
    <xf numFmtId="0" fontId="18" fillId="12" borderId="4" xfId="0" applyFont="1" applyFill="1" applyBorder="1" applyAlignment="1">
      <alignment horizontal="left" vertical="top"/>
    </xf>
    <xf numFmtId="0" fontId="18" fillId="12" borderId="4" xfId="7" applyFont="1" applyFill="1" applyBorder="1" applyAlignment="1">
      <alignment vertical="top"/>
    </xf>
    <xf numFmtId="0" fontId="18" fillId="12" borderId="4" xfId="7" applyFont="1" applyFill="1" applyBorder="1" applyAlignment="1">
      <alignment vertical="top" wrapText="1"/>
    </xf>
    <xf numFmtId="0" fontId="18" fillId="12" borderId="4" xfId="3" applyFont="1" applyFill="1" applyBorder="1" applyAlignment="1">
      <alignment horizontal="center" vertical="top"/>
    </xf>
    <xf numFmtId="0" fontId="18" fillId="0" borderId="4" xfId="3" applyFont="1" applyFill="1" applyBorder="1" applyAlignment="1">
      <alignment horizontal="center" vertical="top"/>
    </xf>
    <xf numFmtId="0" fontId="18" fillId="0" borderId="4" xfId="7" applyNumberFormat="1" applyFont="1" applyFill="1" applyBorder="1" applyAlignment="1">
      <alignment horizontal="left" vertical="top" wrapText="1"/>
    </xf>
    <xf numFmtId="0" fontId="16" fillId="0" borderId="4" xfId="7" applyNumberFormat="1" applyFont="1" applyFill="1" applyBorder="1" applyAlignment="1">
      <alignment horizontal="left" vertical="top" wrapText="1"/>
    </xf>
    <xf numFmtId="2" fontId="18" fillId="0" borderId="4" xfId="2" applyNumberFormat="1" applyFont="1" applyFill="1" applyBorder="1" applyAlignment="1" applyProtection="1">
      <alignment horizontal="center" vertical="top"/>
      <protection locked="0"/>
    </xf>
    <xf numFmtId="0" fontId="18" fillId="0" borderId="4" xfId="2" applyFont="1" applyFill="1" applyBorder="1" applyAlignment="1">
      <alignment horizontal="center" vertical="top"/>
    </xf>
    <xf numFmtId="166" fontId="18" fillId="0" borderId="4" xfId="2" applyNumberFormat="1" applyFont="1" applyFill="1" applyBorder="1" applyAlignment="1">
      <alignment horizontal="center" vertical="top"/>
    </xf>
    <xf numFmtId="0" fontId="18" fillId="0" borderId="4" xfId="0" applyFont="1" applyFill="1" applyBorder="1" applyAlignment="1">
      <alignment horizontal="left" vertical="top"/>
    </xf>
    <xf numFmtId="0" fontId="18" fillId="0" borderId="4" xfId="7" applyFont="1" applyFill="1" applyBorder="1" applyAlignment="1">
      <alignment vertical="top"/>
    </xf>
    <xf numFmtId="0" fontId="18" fillId="0" borderId="4" xfId="7" applyNumberFormat="1" applyFont="1" applyFill="1" applyBorder="1" applyAlignment="1">
      <alignment vertical="top" wrapText="1"/>
    </xf>
    <xf numFmtId="0" fontId="18" fillId="0" borderId="4" xfId="7" applyNumberFormat="1" applyFont="1" applyFill="1" applyBorder="1" applyAlignment="1">
      <alignment horizontal="center" vertical="top" wrapText="1"/>
    </xf>
    <xf numFmtId="0" fontId="16" fillId="0" borderId="4" xfId="7" applyNumberFormat="1" applyFont="1" applyFill="1" applyBorder="1" applyAlignment="1">
      <alignment vertical="top" wrapText="1"/>
    </xf>
    <xf numFmtId="2" fontId="18" fillId="0" borderId="4" xfId="2" applyNumberFormat="1" applyFont="1" applyFill="1" applyBorder="1" applyAlignment="1">
      <alignment horizontal="center" vertical="top"/>
    </xf>
    <xf numFmtId="0" fontId="18" fillId="5" borderId="4" xfId="0" applyFont="1" applyFill="1" applyBorder="1" applyAlignment="1">
      <alignment horizontal="left" vertical="top" wrapText="1"/>
    </xf>
    <xf numFmtId="0" fontId="17" fillId="0" borderId="0" xfId="0" applyFont="1" applyFill="1" applyAlignment="1">
      <alignment horizontal="left" vertical="top" wrapText="1"/>
    </xf>
    <xf numFmtId="0" fontId="2" fillId="0" borderId="0" xfId="0" applyFont="1" applyFill="1" applyAlignment="1">
      <alignment vertical="top" wrapText="1"/>
    </xf>
    <xf numFmtId="0" fontId="2" fillId="4" borderId="4" xfId="4" applyFont="1" applyBorder="1" applyAlignment="1">
      <alignment horizontal="center" vertical="top" wrapText="1"/>
    </xf>
    <xf numFmtId="9" fontId="18" fillId="4" borderId="4" xfId="4" applyNumberFormat="1" applyFont="1" applyBorder="1" applyAlignment="1">
      <alignment horizontal="center" vertical="top" wrapText="1"/>
    </xf>
    <xf numFmtId="0" fontId="18" fillId="0" borderId="4" xfId="4" applyFont="1" applyFill="1" applyBorder="1" applyAlignment="1">
      <alignment horizontal="center" vertical="top" wrapText="1"/>
    </xf>
    <xf numFmtId="0" fontId="18" fillId="9" borderId="4" xfId="0" applyFont="1" applyFill="1" applyBorder="1" applyAlignment="1">
      <alignment horizontal="left" vertical="top" wrapText="1"/>
    </xf>
    <xf numFmtId="0" fontId="18" fillId="0" borderId="4" xfId="7" applyFont="1" applyFill="1" applyBorder="1" applyAlignment="1">
      <alignment horizontal="left" vertical="top" wrapText="1"/>
    </xf>
    <xf numFmtId="0" fontId="18" fillId="12" borderId="4" xfId="7" applyFont="1" applyFill="1" applyBorder="1" applyAlignment="1">
      <alignment horizontal="left" vertical="top" wrapText="1"/>
    </xf>
    <xf numFmtId="0" fontId="2" fillId="9" borderId="4" xfId="0" applyFont="1" applyFill="1" applyBorder="1" applyAlignment="1">
      <alignment horizontal="left" vertical="top" wrapText="1"/>
    </xf>
    <xf numFmtId="0" fontId="2" fillId="0" borderId="0" xfId="0" applyFont="1" applyAlignment="1">
      <alignment vertical="top" wrapText="1"/>
    </xf>
    <xf numFmtId="0" fontId="1" fillId="0" borderId="0" xfId="0" applyFont="1" applyFill="1" applyAlignment="1">
      <alignment vertical="top"/>
    </xf>
    <xf numFmtId="0" fontId="1" fillId="0" borderId="0" xfId="0" applyFont="1" applyFill="1" applyAlignment="1">
      <alignment vertical="top" wrapText="1"/>
    </xf>
    <xf numFmtId="0" fontId="1" fillId="0" borderId="0" xfId="0" applyFont="1" applyFill="1" applyBorder="1" applyAlignment="1">
      <alignment horizontal="center" vertical="top"/>
    </xf>
    <xf numFmtId="0" fontId="1" fillId="0" borderId="0" xfId="0" applyFont="1" applyFill="1" applyAlignment="1">
      <alignment horizontal="center" vertical="top"/>
    </xf>
    <xf numFmtId="0" fontId="1" fillId="0" borderId="0" xfId="0" applyFont="1" applyAlignment="1">
      <alignment horizontal="center" vertical="top" wrapText="1"/>
    </xf>
    <xf numFmtId="0" fontId="18" fillId="0" borderId="8" xfId="0" applyFont="1" applyFill="1" applyBorder="1" applyAlignment="1">
      <alignment horizontal="left" vertical="top"/>
    </xf>
    <xf numFmtId="0" fontId="18" fillId="0" borderId="9" xfId="0" applyFont="1" applyFill="1" applyBorder="1" applyAlignment="1">
      <alignment horizontal="left" vertical="top"/>
    </xf>
    <xf numFmtId="0" fontId="18" fillId="0" borderId="9" xfId="3" applyFont="1" applyFill="1" applyBorder="1" applyAlignment="1" applyProtection="1">
      <alignment horizontal="left" vertical="top"/>
    </xf>
    <xf numFmtId="0" fontId="18" fillId="0" borderId="9" xfId="0" applyFont="1" applyFill="1" applyBorder="1" applyAlignment="1">
      <alignment vertical="top" wrapText="1"/>
    </xf>
    <xf numFmtId="0" fontId="18" fillId="0" borderId="9" xfId="2" applyFont="1" applyFill="1" applyBorder="1" applyAlignment="1">
      <alignment horizontal="left" vertical="top" wrapText="1"/>
    </xf>
    <xf numFmtId="0" fontId="18" fillId="0" borderId="9" xfId="2" applyFont="1" applyFill="1" applyBorder="1" applyAlignment="1">
      <alignment horizontal="center" vertical="top"/>
    </xf>
    <xf numFmtId="164" fontId="18" fillId="0" borderId="10" xfId="17" applyFont="1" applyFill="1" applyBorder="1" applyAlignment="1" applyProtection="1">
      <alignment horizontal="left" vertical="top"/>
    </xf>
    <xf numFmtId="0" fontId="18" fillId="0" borderId="11" xfId="0" applyFont="1" applyFill="1" applyBorder="1" applyAlignment="1">
      <alignment horizontal="left" vertical="top"/>
    </xf>
    <xf numFmtId="0" fontId="18" fillId="0" borderId="12" xfId="0" applyFont="1" applyFill="1" applyBorder="1" applyAlignment="1">
      <alignment horizontal="left" vertical="top"/>
    </xf>
    <xf numFmtId="0" fontId="18" fillId="0" borderId="12" xfId="3" applyFont="1" applyFill="1" applyBorder="1" applyAlignment="1" applyProtection="1">
      <alignment horizontal="left" vertical="top"/>
    </xf>
    <xf numFmtId="0" fontId="18" fillId="0" borderId="12" xfId="0" applyFont="1" applyFill="1" applyBorder="1" applyAlignment="1">
      <alignment vertical="top" wrapText="1"/>
    </xf>
    <xf numFmtId="0" fontId="18" fillId="0" borderId="12" xfId="2" applyFont="1" applyFill="1" applyBorder="1" applyAlignment="1">
      <alignment horizontal="left" vertical="top" wrapText="1"/>
    </xf>
    <xf numFmtId="0" fontId="18" fillId="0" borderId="12" xfId="2" applyFont="1" applyFill="1" applyBorder="1" applyAlignment="1">
      <alignment horizontal="center" vertical="top"/>
    </xf>
    <xf numFmtId="164" fontId="18" fillId="0" borderId="13" xfId="17" applyFont="1" applyFill="1" applyBorder="1" applyAlignment="1" applyProtection="1">
      <alignment horizontal="left" vertical="top"/>
    </xf>
    <xf numFmtId="0" fontId="18" fillId="0" borderId="14" xfId="0" applyFont="1" applyFill="1" applyBorder="1" applyAlignment="1">
      <alignment horizontal="left" vertical="top"/>
    </xf>
    <xf numFmtId="0" fontId="18" fillId="0" borderId="15" xfId="0" applyFont="1" applyFill="1" applyBorder="1" applyAlignment="1">
      <alignment horizontal="left" vertical="top"/>
    </xf>
    <xf numFmtId="0" fontId="18" fillId="0" borderId="15" xfId="3" applyFont="1" applyFill="1" applyBorder="1" applyAlignment="1" applyProtection="1">
      <alignment horizontal="left" vertical="top"/>
    </xf>
    <xf numFmtId="0" fontId="18" fillId="0" borderId="15" xfId="0" applyFont="1" applyFill="1" applyBorder="1" applyAlignment="1">
      <alignment vertical="top" wrapText="1"/>
    </xf>
    <xf numFmtId="0" fontId="18" fillId="0" borderId="15" xfId="2" applyFont="1" applyFill="1" applyBorder="1" applyAlignment="1">
      <alignment horizontal="left" vertical="top" wrapText="1"/>
    </xf>
    <xf numFmtId="0" fontId="18" fillId="0" borderId="15" xfId="2" applyFont="1" applyFill="1" applyBorder="1" applyAlignment="1">
      <alignment horizontal="center" vertical="top"/>
    </xf>
    <xf numFmtId="164" fontId="18" fillId="0" borderId="16" xfId="17" applyFont="1" applyFill="1" applyBorder="1" applyAlignment="1" applyProtection="1">
      <alignment horizontal="left" vertical="top"/>
    </xf>
    <xf numFmtId="0" fontId="18" fillId="0" borderId="17" xfId="0" applyFont="1" applyFill="1" applyBorder="1" applyAlignment="1">
      <alignment horizontal="left" vertical="top"/>
    </xf>
    <xf numFmtId="0" fontId="18" fillId="0" borderId="18" xfId="0" applyFont="1" applyFill="1" applyBorder="1" applyAlignment="1">
      <alignment horizontal="left" vertical="top"/>
    </xf>
    <xf numFmtId="0" fontId="18" fillId="0" borderId="18" xfId="3" applyFont="1" applyFill="1" applyBorder="1" applyAlignment="1" applyProtection="1">
      <alignment horizontal="left" vertical="top"/>
    </xf>
    <xf numFmtId="0" fontId="18" fillId="0" borderId="18" xfId="0" applyFont="1" applyFill="1" applyBorder="1" applyAlignment="1">
      <alignment vertical="top" wrapText="1"/>
    </xf>
    <xf numFmtId="0" fontId="18" fillId="0" borderId="18" xfId="2" applyFont="1" applyFill="1" applyBorder="1" applyAlignment="1">
      <alignment horizontal="left" vertical="top" wrapText="1"/>
    </xf>
    <xf numFmtId="0" fontId="18" fillId="0" borderId="18" xfId="2" applyFont="1" applyFill="1" applyBorder="1" applyAlignment="1">
      <alignment horizontal="center" vertical="top"/>
    </xf>
    <xf numFmtId="164" fontId="18" fillId="0" borderId="19" xfId="17" applyFont="1" applyFill="1" applyBorder="1" applyAlignment="1" applyProtection="1">
      <alignment horizontal="left" vertical="top"/>
    </xf>
    <xf numFmtId="0" fontId="18" fillId="0" borderId="20" xfId="0" applyFont="1" applyFill="1" applyBorder="1" applyAlignment="1">
      <alignment vertical="top"/>
    </xf>
    <xf numFmtId="0" fontId="18" fillId="0" borderId="4" xfId="0" applyFont="1" applyFill="1" applyBorder="1" applyAlignment="1">
      <alignment vertical="top"/>
    </xf>
    <xf numFmtId="0" fontId="18" fillId="0" borderId="4" xfId="3" applyFont="1" applyFill="1" applyBorder="1" applyAlignment="1" applyProtection="1">
      <alignment horizontal="left" vertical="top"/>
    </xf>
    <xf numFmtId="0" fontId="18" fillId="0" borderId="4" xfId="0" applyFont="1" applyFill="1" applyBorder="1" applyAlignment="1" applyProtection="1">
      <alignment horizontal="left" vertical="top" wrapText="1"/>
      <protection locked="0"/>
    </xf>
    <xf numFmtId="0" fontId="18" fillId="0" borderId="4" xfId="2" applyFont="1" applyFill="1" applyBorder="1" applyAlignment="1" applyProtection="1">
      <alignment horizontal="left" vertical="top" wrapText="1"/>
      <protection locked="0"/>
    </xf>
    <xf numFmtId="0" fontId="18" fillId="0" borderId="4" xfId="2" applyFont="1" applyFill="1" applyBorder="1" applyAlignment="1" applyProtection="1">
      <alignment horizontal="center" vertical="top"/>
      <protection locked="0"/>
    </xf>
    <xf numFmtId="164" fontId="18" fillId="0" borderId="21" xfId="17" applyFont="1" applyFill="1" applyBorder="1" applyAlignment="1" applyProtection="1">
      <alignment horizontal="left" vertical="top"/>
    </xf>
    <xf numFmtId="0" fontId="1" fillId="0" borderId="0" xfId="0" applyFont="1" applyFill="1" applyBorder="1" applyAlignment="1">
      <alignment vertical="top"/>
    </xf>
    <xf numFmtId="0" fontId="18" fillId="0" borderId="20" xfId="0" applyFont="1" applyFill="1" applyBorder="1" applyAlignment="1">
      <alignment horizontal="left" vertical="top"/>
    </xf>
    <xf numFmtId="0" fontId="18" fillId="0" borderId="4" xfId="0" applyFont="1" applyFill="1" applyBorder="1" applyAlignment="1">
      <alignment horizontal="left" vertical="top" wrapText="1"/>
    </xf>
    <xf numFmtId="0" fontId="18" fillId="0" borderId="4" xfId="2" applyFont="1" applyFill="1" applyBorder="1" applyAlignment="1">
      <alignment horizontal="left" vertical="top" wrapText="1"/>
    </xf>
    <xf numFmtId="166" fontId="18" fillId="0" borderId="21" xfId="18" applyNumberFormat="1" applyFont="1" applyFill="1" applyBorder="1" applyAlignment="1">
      <alignment vertical="top"/>
    </xf>
    <xf numFmtId="0" fontId="18" fillId="0" borderId="4" xfId="18" applyFont="1" applyFill="1" applyBorder="1" applyAlignment="1">
      <alignment vertical="top" wrapText="1"/>
    </xf>
    <xf numFmtId="0" fontId="18" fillId="0" borderId="12" xfId="0" applyFont="1" applyFill="1" applyBorder="1" applyAlignment="1">
      <alignment horizontal="left" vertical="top" wrapText="1"/>
    </xf>
    <xf numFmtId="166" fontId="18" fillId="0" borderId="13" xfId="18" applyNumberFormat="1" applyFont="1" applyFill="1" applyBorder="1" applyAlignment="1">
      <alignment vertical="top"/>
    </xf>
    <xf numFmtId="9" fontId="18" fillId="0" borderId="14" xfId="19" applyFont="1" applyFill="1" applyBorder="1" applyAlignment="1">
      <alignment horizontal="left" vertical="top"/>
    </xf>
    <xf numFmtId="9" fontId="18" fillId="0" borderId="15" xfId="19" applyFont="1" applyFill="1" applyBorder="1" applyAlignment="1">
      <alignment horizontal="left" vertical="top"/>
    </xf>
    <xf numFmtId="9" fontId="18" fillId="0" borderId="15" xfId="19" applyFont="1" applyFill="1" applyBorder="1" applyAlignment="1">
      <alignment horizontal="left" vertical="top" wrapText="1"/>
    </xf>
    <xf numFmtId="9" fontId="18" fillId="0" borderId="0" xfId="19" applyFont="1" applyFill="1" applyBorder="1" applyAlignment="1">
      <alignment vertical="top"/>
    </xf>
    <xf numFmtId="9" fontId="18" fillId="0" borderId="0" xfId="19" applyFont="1" applyFill="1" applyAlignment="1">
      <alignment vertical="top"/>
    </xf>
    <xf numFmtId="0" fontId="1" fillId="0" borderId="0" xfId="0" applyFont="1" applyAlignment="1">
      <alignment horizontal="center" vertical="top"/>
    </xf>
    <xf numFmtId="0" fontId="1" fillId="0" borderId="0" xfId="0" applyFont="1" applyAlignment="1">
      <alignment vertical="top"/>
    </xf>
    <xf numFmtId="0" fontId="18" fillId="0" borderId="4" xfId="3" applyFont="1" applyFill="1" applyBorder="1" applyAlignment="1" applyProtection="1">
      <alignment horizontal="left" vertical="top" wrapText="1"/>
    </xf>
    <xf numFmtId="0" fontId="16" fillId="0" borderId="4" xfId="2" applyFont="1" applyFill="1" applyBorder="1" applyAlignment="1" applyProtection="1">
      <alignment horizontal="left" vertical="top" wrapText="1"/>
      <protection locked="0"/>
    </xf>
    <xf numFmtId="0" fontId="18" fillId="0" borderId="12" xfId="3" applyFont="1" applyFill="1" applyBorder="1" applyAlignment="1" applyProtection="1">
      <alignment horizontal="left" vertical="top" wrapText="1"/>
    </xf>
    <xf numFmtId="0" fontId="16" fillId="0" borderId="12" xfId="2" applyFont="1" applyFill="1" applyBorder="1" applyAlignment="1" applyProtection="1">
      <alignment horizontal="left" vertical="top" wrapText="1"/>
      <protection locked="0"/>
    </xf>
    <xf numFmtId="0" fontId="18" fillId="0" borderId="20" xfId="20" applyFont="1" applyFill="1" applyBorder="1" applyAlignment="1">
      <alignment vertical="top"/>
    </xf>
    <xf numFmtId="0" fontId="18" fillId="0" borderId="4" xfId="20" applyFont="1" applyFill="1" applyBorder="1" applyAlignment="1">
      <alignment vertical="top"/>
    </xf>
    <xf numFmtId="0" fontId="18" fillId="0" borderId="4" xfId="20" applyNumberFormat="1" applyFont="1" applyFill="1" applyBorder="1" applyAlignment="1">
      <alignment vertical="top" wrapText="1"/>
    </xf>
    <xf numFmtId="0" fontId="16" fillId="0" borderId="4" xfId="20" applyNumberFormat="1" applyFont="1" applyFill="1" applyBorder="1" applyAlignment="1">
      <alignment horizontal="left" vertical="top" wrapText="1"/>
    </xf>
    <xf numFmtId="0" fontId="18" fillId="0" borderId="4" xfId="20" applyNumberFormat="1" applyFont="1" applyFill="1" applyBorder="1" applyAlignment="1">
      <alignment horizontal="center" vertical="top" wrapText="1"/>
    </xf>
    <xf numFmtId="0" fontId="18" fillId="0" borderId="4" xfId="20" applyNumberFormat="1" applyFont="1" applyFill="1" applyBorder="1" applyAlignment="1">
      <alignment horizontal="left" vertical="top" wrapText="1"/>
    </xf>
    <xf numFmtId="0" fontId="16" fillId="0" borderId="4" xfId="20" applyNumberFormat="1" applyFont="1" applyFill="1" applyBorder="1" applyAlignment="1">
      <alignment vertical="top" wrapText="1"/>
    </xf>
    <xf numFmtId="0" fontId="18" fillId="0" borderId="11" xfId="20" applyFont="1" applyFill="1" applyBorder="1" applyAlignment="1">
      <alignment vertical="top"/>
    </xf>
    <xf numFmtId="0" fontId="18" fillId="0" borderId="12" xfId="20" applyFont="1" applyFill="1" applyBorder="1" applyAlignment="1">
      <alignment vertical="top"/>
    </xf>
    <xf numFmtId="0" fontId="18" fillId="0" borderId="12" xfId="18" applyFont="1" applyFill="1" applyBorder="1" applyAlignment="1">
      <alignment vertical="top" wrapText="1"/>
    </xf>
    <xf numFmtId="0" fontId="18" fillId="0" borderId="12" xfId="20" applyNumberFormat="1" applyFont="1" applyFill="1" applyBorder="1" applyAlignment="1">
      <alignment horizontal="center" vertical="top" wrapText="1"/>
    </xf>
    <xf numFmtId="0" fontId="18" fillId="0" borderId="4" xfId="0" applyFont="1" applyFill="1" applyBorder="1" applyAlignment="1">
      <alignment vertical="top" wrapText="1"/>
    </xf>
    <xf numFmtId="0" fontId="18" fillId="0" borderId="17" xfId="20" applyFont="1" applyFill="1" applyBorder="1" applyAlignment="1">
      <alignment vertical="top"/>
    </xf>
    <xf numFmtId="0" fontId="18" fillId="0" borderId="18" xfId="20" applyFont="1" applyFill="1" applyBorder="1" applyAlignment="1">
      <alignment vertical="top" wrapText="1"/>
    </xf>
    <xf numFmtId="0" fontId="18" fillId="0" borderId="18" xfId="18" applyFont="1" applyFill="1" applyBorder="1" applyAlignment="1">
      <alignment vertical="top" wrapText="1"/>
    </xf>
    <xf numFmtId="0" fontId="18" fillId="0" borderId="18" xfId="20" applyNumberFormat="1" applyFont="1" applyFill="1" applyBorder="1" applyAlignment="1">
      <alignment horizontal="left" vertical="top" wrapText="1"/>
    </xf>
    <xf numFmtId="0" fontId="18" fillId="0" borderId="4" xfId="20" applyFont="1" applyFill="1" applyBorder="1" applyAlignment="1">
      <alignment vertical="top" wrapText="1"/>
    </xf>
    <xf numFmtId="0" fontId="18" fillId="0" borderId="20" xfId="20" applyFont="1" applyFill="1" applyBorder="1" applyAlignment="1">
      <alignment vertical="top" wrapText="1"/>
    </xf>
    <xf numFmtId="0" fontId="18" fillId="0" borderId="11" xfId="20" applyFont="1" applyFill="1" applyBorder="1" applyAlignment="1">
      <alignment vertical="top" wrapText="1"/>
    </xf>
    <xf numFmtId="0" fontId="18" fillId="0" borderId="12" xfId="20" applyFont="1" applyFill="1" applyBorder="1" applyAlignment="1">
      <alignment vertical="top" wrapText="1"/>
    </xf>
    <xf numFmtId="0" fontId="18" fillId="0" borderId="12" xfId="20" applyNumberFormat="1" applyFont="1" applyFill="1" applyBorder="1" applyAlignment="1">
      <alignment horizontal="left" vertical="top" wrapText="1"/>
    </xf>
    <xf numFmtId="0" fontId="18" fillId="0" borderId="18" xfId="0" applyFont="1" applyFill="1" applyBorder="1" applyAlignment="1">
      <alignment horizontal="left" vertical="top" wrapText="1"/>
    </xf>
    <xf numFmtId="0" fontId="16" fillId="0" borderId="18" xfId="2" applyFont="1" applyFill="1" applyBorder="1" applyAlignment="1">
      <alignment horizontal="left" vertical="top" wrapText="1"/>
    </xf>
    <xf numFmtId="0" fontId="16" fillId="0" borderId="4" xfId="2" applyFont="1" applyFill="1" applyBorder="1" applyAlignment="1">
      <alignment horizontal="left" vertical="top" wrapText="1"/>
    </xf>
    <xf numFmtId="0" fontId="16" fillId="0" borderId="12" xfId="2" applyFont="1" applyFill="1" applyBorder="1" applyAlignment="1">
      <alignment horizontal="left" vertical="top" wrapText="1"/>
    </xf>
    <xf numFmtId="0" fontId="1" fillId="0" borderId="20" xfId="0" applyFont="1" applyFill="1" applyBorder="1" applyAlignment="1">
      <alignment vertical="top"/>
    </xf>
    <xf numFmtId="0" fontId="1" fillId="0" borderId="4" xfId="0" applyFont="1" applyFill="1" applyBorder="1" applyAlignment="1">
      <alignment vertical="top"/>
    </xf>
    <xf numFmtId="0" fontId="1" fillId="0" borderId="11" xfId="0" applyFont="1" applyFill="1" applyBorder="1" applyAlignment="1">
      <alignment vertical="top"/>
    </xf>
    <xf numFmtId="0" fontId="1" fillId="0" borderId="12" xfId="0" applyFont="1" applyFill="1" applyBorder="1" applyAlignment="1">
      <alignment vertical="top"/>
    </xf>
    <xf numFmtId="0" fontId="18" fillId="0" borderId="12" xfId="0" applyFont="1" applyFill="1" applyBorder="1" applyAlignment="1" applyProtection="1">
      <alignment horizontal="left" vertical="top" wrapText="1"/>
      <protection locked="0"/>
    </xf>
    <xf numFmtId="0" fontId="18" fillId="0" borderId="22" xfId="0" applyFont="1" applyFill="1" applyBorder="1" applyAlignment="1">
      <alignment horizontal="left" vertical="top"/>
    </xf>
    <xf numFmtId="0" fontId="18" fillId="0" borderId="23" xfId="0" applyFont="1" applyFill="1" applyBorder="1" applyAlignment="1">
      <alignment horizontal="left" vertical="top"/>
    </xf>
    <xf numFmtId="0" fontId="18" fillId="0" borderId="23" xfId="3" applyFont="1" applyFill="1" applyBorder="1" applyAlignment="1" applyProtection="1">
      <alignment horizontal="left" vertical="top"/>
    </xf>
    <xf numFmtId="0" fontId="18" fillId="0" borderId="23" xfId="0" applyFont="1" applyFill="1" applyBorder="1" applyAlignment="1">
      <alignment vertical="top" wrapText="1"/>
    </xf>
    <xf numFmtId="0" fontId="18" fillId="0" borderId="23" xfId="2" applyFont="1" applyFill="1" applyBorder="1" applyAlignment="1">
      <alignment horizontal="left" vertical="top" wrapText="1"/>
    </xf>
    <xf numFmtId="0" fontId="18" fillId="0" borderId="23" xfId="2" applyFont="1" applyFill="1" applyBorder="1" applyAlignment="1">
      <alignment horizontal="center" vertical="top"/>
    </xf>
    <xf numFmtId="164" fontId="18" fillId="0" borderId="24" xfId="17" applyFont="1" applyFill="1" applyBorder="1" applyAlignment="1" applyProtection="1">
      <alignment horizontal="left" vertical="top"/>
    </xf>
    <xf numFmtId="0" fontId="1" fillId="0" borderId="8" xfId="0" applyFont="1" applyFill="1" applyBorder="1" applyAlignment="1">
      <alignment vertical="top"/>
    </xf>
    <xf numFmtId="0" fontId="1" fillId="0" borderId="9" xfId="0" applyFont="1" applyFill="1" applyBorder="1" applyAlignment="1">
      <alignment vertical="top"/>
    </xf>
    <xf numFmtId="0" fontId="18" fillId="0" borderId="9" xfId="0" applyFont="1" applyFill="1" applyBorder="1" applyAlignment="1" applyProtection="1">
      <alignment horizontal="left" vertical="top" wrapText="1"/>
      <protection locked="0"/>
    </xf>
    <xf numFmtId="0" fontId="18" fillId="0" borderId="9" xfId="2" applyFont="1" applyFill="1" applyBorder="1" applyAlignment="1" applyProtection="1">
      <alignment horizontal="left" vertical="top" wrapText="1"/>
      <protection locked="0"/>
    </xf>
    <xf numFmtId="0" fontId="18" fillId="0" borderId="9" xfId="2" applyFont="1" applyFill="1" applyBorder="1" applyAlignment="1" applyProtection="1">
      <alignment horizontal="center" vertical="top"/>
      <protection locked="0"/>
    </xf>
    <xf numFmtId="0" fontId="1" fillId="0" borderId="0" xfId="0" applyFont="1" applyAlignment="1">
      <alignment vertical="top" wrapText="1"/>
    </xf>
    <xf numFmtId="0" fontId="1" fillId="0" borderId="0" xfId="0" applyFont="1" applyAlignment="1">
      <alignment horizontal="left" vertical="top"/>
    </xf>
    <xf numFmtId="3" fontId="1" fillId="0" borderId="0" xfId="0" applyNumberFormat="1" applyFont="1" applyFill="1" applyBorder="1" applyAlignment="1">
      <alignment horizontal="center" vertical="top"/>
    </xf>
    <xf numFmtId="3" fontId="18" fillId="0" borderId="4" xfId="20" applyNumberFormat="1" applyFont="1" applyFill="1" applyBorder="1" applyAlignment="1">
      <alignment horizontal="center" vertical="top" wrapText="1"/>
    </xf>
    <xf numFmtId="3" fontId="18" fillId="0" borderId="12" xfId="20" applyNumberFormat="1" applyFont="1" applyFill="1" applyBorder="1" applyAlignment="1">
      <alignment horizontal="center" vertical="top" wrapText="1"/>
    </xf>
    <xf numFmtId="3" fontId="1" fillId="0" borderId="0" xfId="0" applyNumberFormat="1" applyFont="1" applyFill="1" applyAlignment="1">
      <alignment horizontal="center" vertical="top"/>
    </xf>
    <xf numFmtId="3" fontId="18" fillId="0" borderId="9" xfId="2" applyNumberFormat="1" applyFont="1" applyFill="1" applyBorder="1" applyAlignment="1">
      <alignment horizontal="center" vertical="top" wrapText="1"/>
    </xf>
    <xf numFmtId="3" fontId="18" fillId="0" borderId="12" xfId="2" applyNumberFormat="1" applyFont="1" applyFill="1" applyBorder="1" applyAlignment="1">
      <alignment horizontal="center" vertical="top" wrapText="1"/>
    </xf>
    <xf numFmtId="3" fontId="18" fillId="0" borderId="15" xfId="2" applyNumberFormat="1" applyFont="1" applyFill="1" applyBorder="1" applyAlignment="1">
      <alignment horizontal="center" vertical="top" wrapText="1"/>
    </xf>
    <xf numFmtId="3" fontId="18" fillId="0" borderId="18" xfId="2" applyNumberFormat="1" applyFont="1" applyFill="1" applyBorder="1" applyAlignment="1">
      <alignment horizontal="center" vertical="top" wrapText="1"/>
    </xf>
    <xf numFmtId="3" fontId="18" fillId="0" borderId="4" xfId="2" applyNumberFormat="1" applyFont="1" applyFill="1" applyBorder="1" applyAlignment="1" applyProtection="1">
      <alignment horizontal="center" vertical="top" wrapText="1"/>
      <protection locked="0"/>
    </xf>
    <xf numFmtId="3" fontId="18" fillId="0" borderId="4" xfId="2" applyNumberFormat="1" applyFont="1" applyFill="1" applyBorder="1" applyAlignment="1">
      <alignment horizontal="center" vertical="top" wrapText="1"/>
    </xf>
    <xf numFmtId="3" fontId="18" fillId="0" borderId="15" xfId="19" applyNumberFormat="1" applyFont="1" applyFill="1" applyBorder="1" applyAlignment="1">
      <alignment horizontal="center" vertical="top" wrapText="1"/>
    </xf>
    <xf numFmtId="3" fontId="16" fillId="0" borderId="4" xfId="2" applyNumberFormat="1" applyFont="1" applyFill="1" applyBorder="1" applyAlignment="1" applyProtection="1">
      <alignment horizontal="center" vertical="top" wrapText="1"/>
      <protection locked="0"/>
    </xf>
    <xf numFmtId="3" fontId="16" fillId="0" borderId="12" xfId="2" applyNumberFormat="1" applyFont="1" applyFill="1" applyBorder="1" applyAlignment="1" applyProtection="1">
      <alignment horizontal="center" vertical="top" wrapText="1"/>
      <protection locked="0"/>
    </xf>
    <xf numFmtId="3" fontId="16" fillId="0" borderId="4" xfId="20" applyNumberFormat="1" applyFont="1" applyFill="1" applyBorder="1" applyAlignment="1">
      <alignment horizontal="center" vertical="top" wrapText="1"/>
    </xf>
    <xf numFmtId="3" fontId="18" fillId="0" borderId="18" xfId="20" applyNumberFormat="1" applyFont="1" applyFill="1" applyBorder="1" applyAlignment="1">
      <alignment horizontal="center" vertical="top" wrapText="1"/>
    </xf>
    <xf numFmtId="3" fontId="16" fillId="0" borderId="18" xfId="2" applyNumberFormat="1" applyFont="1" applyFill="1" applyBorder="1" applyAlignment="1">
      <alignment horizontal="center" vertical="top" wrapText="1"/>
    </xf>
    <xf numFmtId="3" fontId="16" fillId="0" borderId="4" xfId="2" applyNumberFormat="1" applyFont="1" applyFill="1" applyBorder="1" applyAlignment="1">
      <alignment horizontal="center" vertical="top" wrapText="1"/>
    </xf>
    <xf numFmtId="3" fontId="16" fillId="0" borderId="12" xfId="2" applyNumberFormat="1" applyFont="1" applyFill="1" applyBorder="1" applyAlignment="1">
      <alignment horizontal="center" vertical="top" wrapText="1"/>
    </xf>
    <xf numFmtId="3" fontId="18" fillId="0" borderId="23" xfId="2" applyNumberFormat="1" applyFont="1" applyFill="1" applyBorder="1" applyAlignment="1">
      <alignment horizontal="center" vertical="top" wrapText="1"/>
    </xf>
    <xf numFmtId="3" fontId="18" fillId="0" borderId="9" xfId="2" applyNumberFormat="1" applyFont="1" applyFill="1" applyBorder="1" applyAlignment="1" applyProtection="1">
      <alignment horizontal="center" vertical="top" wrapText="1"/>
      <protection locked="0"/>
    </xf>
    <xf numFmtId="3" fontId="1" fillId="0" borderId="0" xfId="0" applyNumberFormat="1" applyFont="1" applyAlignment="1">
      <alignment horizontal="center" vertical="top"/>
    </xf>
    <xf numFmtId="0" fontId="1" fillId="10" borderId="26" xfId="0" applyFont="1" applyFill="1" applyBorder="1" applyAlignment="1">
      <alignment horizontal="center" vertical="center" wrapText="1"/>
    </xf>
    <xf numFmtId="3" fontId="18" fillId="6" borderId="23" xfId="0" applyNumberFormat="1" applyFont="1" applyFill="1" applyBorder="1" applyAlignment="1">
      <alignment horizontal="center" vertical="center" wrapText="1"/>
    </xf>
    <xf numFmtId="3" fontId="18" fillId="7" borderId="23" xfId="0" applyNumberFormat="1" applyFont="1" applyFill="1" applyBorder="1" applyAlignment="1">
      <alignment horizontal="center" vertical="center" wrapText="1"/>
    </xf>
    <xf numFmtId="3" fontId="1" fillId="8" borderId="23"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Alignment="1">
      <alignment horizontal="center" vertical="center" wrapText="1"/>
    </xf>
    <xf numFmtId="0" fontId="18" fillId="0" borderId="12" xfId="2" applyFont="1" applyFill="1" applyBorder="1" applyAlignment="1" applyProtection="1">
      <alignment horizontal="left" vertical="top" wrapText="1"/>
      <protection locked="0"/>
    </xf>
    <xf numFmtId="3" fontId="18" fillId="0" borderId="12" xfId="2" applyNumberFormat="1" applyFont="1" applyFill="1" applyBorder="1" applyAlignment="1" applyProtection="1">
      <alignment horizontal="center" vertical="top" wrapText="1"/>
      <protection locked="0"/>
    </xf>
    <xf numFmtId="0" fontId="18" fillId="0" borderId="12" xfId="2" applyFont="1" applyFill="1" applyBorder="1" applyAlignment="1" applyProtection="1">
      <alignment horizontal="center" vertical="top"/>
      <protection locked="0"/>
    </xf>
    <xf numFmtId="0" fontId="22" fillId="0" borderId="0" xfId="23" applyAlignment="1">
      <alignment horizontal="left" vertical="top"/>
    </xf>
    <xf numFmtId="0" fontId="22" fillId="0" borderId="0" xfId="23" applyAlignment="1">
      <alignment horizontal="right" vertical="top"/>
    </xf>
    <xf numFmtId="0" fontId="0" fillId="13" borderId="27" xfId="0" applyFill="1" applyBorder="1"/>
    <xf numFmtId="0" fontId="22" fillId="13" borderId="28" xfId="23" applyFill="1" applyBorder="1" applyAlignment="1">
      <alignment horizontal="left" vertical="top"/>
    </xf>
    <xf numFmtId="0" fontId="22" fillId="13" borderId="29" xfId="23" applyFill="1" applyBorder="1" applyAlignment="1">
      <alignment horizontal="left" vertical="top"/>
    </xf>
    <xf numFmtId="0" fontId="0" fillId="13" borderId="30" xfId="0" applyFill="1" applyBorder="1"/>
    <xf numFmtId="0" fontId="22" fillId="13" borderId="0" xfId="23" applyFill="1" applyBorder="1" applyAlignment="1">
      <alignment horizontal="left" vertical="top"/>
    </xf>
    <xf numFmtId="0" fontId="22" fillId="12" borderId="27" xfId="23" applyFill="1" applyBorder="1" applyAlignment="1">
      <alignment horizontal="left" vertical="top"/>
    </xf>
    <xf numFmtId="0" fontId="22" fillId="12" borderId="28" xfId="23" applyFill="1" applyBorder="1" applyAlignment="1">
      <alignment horizontal="left" vertical="top"/>
    </xf>
    <xf numFmtId="0" fontId="22" fillId="12" borderId="29" xfId="23" applyFill="1" applyBorder="1" applyAlignment="1">
      <alignment horizontal="left" vertical="top"/>
    </xf>
    <xf numFmtId="0" fontId="22" fillId="13" borderId="31" xfId="23" applyFill="1" applyBorder="1" applyAlignment="1">
      <alignment horizontal="left" vertical="top"/>
    </xf>
    <xf numFmtId="0" fontId="22" fillId="12" borderId="30" xfId="23" applyFill="1" applyBorder="1" applyAlignment="1">
      <alignment horizontal="left" vertical="top"/>
    </xf>
    <xf numFmtId="0" fontId="23" fillId="12" borderId="0" xfId="0" applyFont="1" applyFill="1" applyBorder="1" applyAlignment="1">
      <alignment wrapText="1"/>
    </xf>
    <xf numFmtId="0" fontId="22" fillId="12" borderId="0" xfId="23" applyFill="1" applyBorder="1" applyAlignment="1">
      <alignment horizontal="left" vertical="top"/>
    </xf>
    <xf numFmtId="0" fontId="23" fillId="12" borderId="31" xfId="0" applyFont="1" applyFill="1" applyBorder="1" applyAlignment="1">
      <alignment wrapText="1"/>
    </xf>
    <xf numFmtId="0" fontId="22" fillId="13" borderId="30" xfId="23" applyFill="1" applyBorder="1" applyAlignment="1">
      <alignment horizontal="left" vertical="top"/>
    </xf>
    <xf numFmtId="0" fontId="24" fillId="13" borderId="0" xfId="23" applyFont="1" applyFill="1" applyBorder="1" applyAlignment="1">
      <alignment horizontal="left" vertical="center"/>
    </xf>
    <xf numFmtId="0" fontId="22" fillId="12" borderId="32" xfId="23" applyFill="1" applyBorder="1" applyAlignment="1">
      <alignment horizontal="left" vertical="top"/>
    </xf>
    <xf numFmtId="0" fontId="23" fillId="12" borderId="33" xfId="0" applyFont="1" applyFill="1" applyBorder="1" applyAlignment="1">
      <alignment wrapText="1"/>
    </xf>
    <xf numFmtId="0" fontId="23" fillId="12" borderId="34" xfId="0" applyFont="1" applyFill="1" applyBorder="1" applyAlignment="1">
      <alignment wrapText="1"/>
    </xf>
    <xf numFmtId="0" fontId="8" fillId="0" borderId="0" xfId="0" applyFont="1" applyAlignment="1">
      <alignment horizontal="left" wrapText="1" shrinkToFit="1"/>
    </xf>
    <xf numFmtId="0" fontId="8" fillId="13" borderId="30" xfId="0" applyFont="1" applyFill="1" applyBorder="1" applyAlignment="1">
      <alignment horizontal="left" wrapText="1" shrinkToFit="1"/>
    </xf>
    <xf numFmtId="0" fontId="8" fillId="13" borderId="0" xfId="0" applyFont="1" applyFill="1" applyBorder="1" applyAlignment="1">
      <alignment horizontal="left" wrapText="1" shrinkToFit="1"/>
    </xf>
    <xf numFmtId="0" fontId="22" fillId="13" borderId="0" xfId="23" applyFill="1" applyBorder="1" applyAlignment="1">
      <alignment horizontal="right" vertical="top"/>
    </xf>
    <xf numFmtId="0" fontId="22" fillId="0" borderId="30" xfId="23" applyBorder="1" applyAlignment="1">
      <alignment horizontal="left" vertical="top"/>
    </xf>
    <xf numFmtId="167" fontId="25" fillId="0" borderId="30" xfId="23" applyNumberFormat="1" applyFont="1" applyBorder="1" applyAlignment="1">
      <alignment horizontal="center" vertical="top" wrapText="1"/>
    </xf>
    <xf numFmtId="168" fontId="26" fillId="13" borderId="35" xfId="23" applyNumberFormat="1" applyFont="1" applyFill="1" applyBorder="1" applyAlignment="1">
      <alignment horizontal="right" vertical="top" wrapText="1"/>
    </xf>
    <xf numFmtId="169" fontId="26" fillId="13" borderId="36" xfId="23" applyNumberFormat="1" applyFont="1" applyFill="1" applyBorder="1" applyAlignment="1">
      <alignment horizontal="right" vertical="top" wrapText="1"/>
    </xf>
    <xf numFmtId="170" fontId="25" fillId="13" borderId="37" xfId="24" applyNumberFormat="1" applyFont="1" applyFill="1" applyBorder="1" applyAlignment="1">
      <alignment horizontal="right" vertical="top" wrapText="1"/>
    </xf>
    <xf numFmtId="2" fontId="26" fillId="13" borderId="38" xfId="23" applyNumberFormat="1" applyFont="1" applyFill="1" applyBorder="1" applyAlignment="1">
      <alignment vertical="top" wrapText="1"/>
    </xf>
    <xf numFmtId="171" fontId="27" fillId="13" borderId="39" xfId="23" applyNumberFormat="1" applyFont="1" applyFill="1" applyBorder="1" applyAlignment="1">
      <alignment horizontal="right" vertical="center" wrapText="1"/>
    </xf>
    <xf numFmtId="0" fontId="28" fillId="13" borderId="40" xfId="23" applyFont="1" applyFill="1" applyBorder="1" applyAlignment="1">
      <alignment horizontal="left" vertical="top" wrapText="1"/>
    </xf>
    <xf numFmtId="0" fontId="29" fillId="13" borderId="41" xfId="23" applyFont="1" applyFill="1" applyBorder="1" applyAlignment="1">
      <alignment horizontal="left" vertical="top" wrapText="1"/>
    </xf>
    <xf numFmtId="0" fontId="30" fillId="15" borderId="42" xfId="0" applyNumberFormat="1" applyFont="1" applyFill="1" applyBorder="1" applyAlignment="1">
      <alignment horizontal="center" vertical="center"/>
    </xf>
    <xf numFmtId="172" fontId="27" fillId="0" borderId="0" xfId="23" applyNumberFormat="1" applyFont="1" applyBorder="1" applyAlignment="1">
      <alignment horizontal="center" vertical="top" wrapText="1"/>
    </xf>
    <xf numFmtId="172" fontId="27" fillId="0" borderId="30" xfId="23" applyNumberFormat="1" applyFont="1" applyBorder="1" applyAlignment="1">
      <alignment horizontal="center" vertical="top" wrapText="1"/>
    </xf>
    <xf numFmtId="168" fontId="26" fillId="13" borderId="43" xfId="23" applyNumberFormat="1" applyFont="1" applyFill="1" applyBorder="1" applyAlignment="1">
      <alignment horizontal="right" vertical="top" wrapText="1"/>
    </xf>
    <xf numFmtId="169" fontId="31" fillId="13" borderId="44" xfId="23" applyNumberFormat="1" applyFont="1" applyFill="1" applyBorder="1" applyAlignment="1">
      <alignment horizontal="right" vertical="top" wrapText="1"/>
    </xf>
    <xf numFmtId="2" fontId="31" fillId="13" borderId="45" xfId="23" applyNumberFormat="1" applyFont="1" applyFill="1" applyBorder="1" applyAlignment="1">
      <alignment horizontal="right" vertical="top" wrapText="1"/>
    </xf>
    <xf numFmtId="171" fontId="26" fillId="13" borderId="39" xfId="23" applyNumberFormat="1" applyFont="1" applyFill="1" applyBorder="1" applyAlignment="1">
      <alignment horizontal="right" vertical="center" wrapText="1"/>
    </xf>
    <xf numFmtId="2" fontId="31" fillId="13" borderId="38" xfId="23" applyNumberFormat="1" applyFont="1" applyFill="1" applyBorder="1" applyAlignment="1">
      <alignment vertical="top" wrapText="1"/>
    </xf>
    <xf numFmtId="171" fontId="31" fillId="13" borderId="46" xfId="23" applyNumberFormat="1" applyFont="1" applyFill="1" applyBorder="1" applyAlignment="1">
      <alignment horizontal="center" vertical="top" wrapText="1"/>
    </xf>
    <xf numFmtId="173" fontId="39" fillId="13" borderId="47" xfId="23" applyNumberFormat="1" applyFont="1" applyFill="1" applyBorder="1" applyAlignment="1">
      <alignment horizontal="center" vertical="top" wrapText="1"/>
    </xf>
    <xf numFmtId="172" fontId="31" fillId="13" borderId="48" xfId="23" applyNumberFormat="1" applyFont="1" applyFill="1" applyBorder="1" applyAlignment="1">
      <alignment horizontal="right" vertical="top" wrapText="1"/>
    </xf>
    <xf numFmtId="172" fontId="31" fillId="13" borderId="49" xfId="23" applyNumberFormat="1" applyFont="1" applyFill="1" applyBorder="1" applyAlignment="1">
      <alignment horizontal="left" vertical="top" wrapText="1"/>
    </xf>
    <xf numFmtId="0" fontId="29" fillId="13" borderId="50" xfId="23" applyFont="1" applyFill="1" applyBorder="1" applyAlignment="1">
      <alignment horizontal="left" vertical="top" wrapText="1"/>
    </xf>
    <xf numFmtId="0" fontId="29" fillId="13" borderId="51" xfId="23" applyFont="1" applyFill="1" applyBorder="1" applyAlignment="1">
      <alignment horizontal="left" vertical="top" wrapText="1"/>
    </xf>
    <xf numFmtId="0" fontId="29" fillId="13" borderId="52" xfId="23" applyFont="1" applyFill="1" applyBorder="1" applyAlignment="1">
      <alignment horizontal="left" vertical="top" wrapText="1"/>
    </xf>
    <xf numFmtId="0" fontId="29" fillId="13" borderId="53" xfId="23" applyFont="1" applyFill="1" applyBorder="1" applyAlignment="1">
      <alignment horizontal="left" vertical="top" wrapText="1"/>
    </xf>
    <xf numFmtId="0" fontId="29" fillId="13" borderId="54" xfId="23" applyFont="1" applyFill="1" applyBorder="1" applyAlignment="1">
      <alignment horizontal="left" vertical="top" wrapText="1"/>
    </xf>
    <xf numFmtId="172" fontId="31" fillId="13" borderId="55" xfId="23" applyNumberFormat="1" applyFont="1" applyFill="1" applyBorder="1" applyAlignment="1">
      <alignment horizontal="left" vertical="top" wrapText="1"/>
    </xf>
    <xf numFmtId="0" fontId="29" fillId="13" borderId="56" xfId="23" applyFont="1" applyFill="1" applyBorder="1" applyAlignment="1">
      <alignment horizontal="left" vertical="top" wrapText="1"/>
    </xf>
    <xf numFmtId="0" fontId="29" fillId="13" borderId="57" xfId="23" applyFont="1" applyFill="1" applyBorder="1" applyAlignment="1">
      <alignment horizontal="left" vertical="top" wrapText="1"/>
    </xf>
    <xf numFmtId="0" fontId="29" fillId="13" borderId="58" xfId="23" applyFont="1" applyFill="1" applyBorder="1" applyAlignment="1">
      <alignment horizontal="left" vertical="top" wrapText="1"/>
    </xf>
    <xf numFmtId="0" fontId="29" fillId="13" borderId="59" xfId="23" applyFont="1" applyFill="1" applyBorder="1" applyAlignment="1">
      <alignment horizontal="left" vertical="top" wrapText="1"/>
    </xf>
    <xf numFmtId="3" fontId="30" fillId="13" borderId="42" xfId="0" applyNumberFormat="1" applyFont="1" applyFill="1" applyBorder="1" applyAlignment="1">
      <alignment horizontal="center" vertical="center" wrapText="1"/>
    </xf>
    <xf numFmtId="0" fontId="29" fillId="0" borderId="30" xfId="23" applyFont="1" applyBorder="1" applyAlignment="1">
      <alignment horizontal="left" vertical="top" wrapText="1"/>
    </xf>
    <xf numFmtId="0" fontId="44" fillId="13" borderId="60" xfId="23" applyFont="1" applyFill="1" applyBorder="1" applyAlignment="1">
      <alignment horizontal="left" vertical="top" wrapText="1"/>
    </xf>
    <xf numFmtId="0" fontId="44" fillId="13" borderId="61" xfId="23" applyFont="1" applyFill="1" applyBorder="1" applyAlignment="1">
      <alignment horizontal="left" vertical="top" wrapText="1"/>
    </xf>
    <xf numFmtId="0" fontId="29" fillId="13" borderId="62" xfId="23" applyFont="1" applyFill="1" applyBorder="1" applyAlignment="1">
      <alignment horizontal="left" vertical="top" wrapText="1"/>
    </xf>
    <xf numFmtId="0" fontId="27" fillId="13" borderId="63" xfId="23" applyFont="1" applyFill="1" applyBorder="1" applyAlignment="1">
      <alignment horizontal="left" vertical="top" wrapText="1"/>
    </xf>
    <xf numFmtId="0" fontId="29" fillId="13" borderId="64" xfId="23" applyFont="1" applyFill="1" applyBorder="1" applyAlignment="1">
      <alignment horizontal="left" vertical="top" wrapText="1"/>
    </xf>
    <xf numFmtId="0" fontId="29" fillId="13" borderId="65" xfId="23" applyFont="1" applyFill="1" applyBorder="1" applyAlignment="1">
      <alignment horizontal="center" vertical="top" wrapText="1"/>
    </xf>
    <xf numFmtId="0" fontId="29" fillId="13" borderId="66" xfId="23" applyFont="1" applyFill="1" applyBorder="1" applyAlignment="1">
      <alignment horizontal="left" vertical="top" wrapText="1"/>
    </xf>
    <xf numFmtId="0" fontId="47" fillId="16" borderId="42" xfId="0" applyFont="1" applyFill="1" applyBorder="1" applyAlignment="1">
      <alignment horizontal="center" vertical="center"/>
    </xf>
    <xf numFmtId="0" fontId="44" fillId="0" borderId="30" xfId="23" applyFont="1" applyBorder="1" applyAlignment="1">
      <alignment horizontal="left" vertical="top" wrapText="1"/>
    </xf>
    <xf numFmtId="0" fontId="44" fillId="13" borderId="67" xfId="23" applyFont="1" applyFill="1" applyBorder="1" applyAlignment="1">
      <alignment horizontal="left" vertical="top" wrapText="1"/>
    </xf>
    <xf numFmtId="0" fontId="44" fillId="13" borderId="68" xfId="23" applyFont="1" applyFill="1" applyBorder="1" applyAlignment="1">
      <alignment horizontal="right" vertical="top" wrapText="1"/>
    </xf>
    <xf numFmtId="0" fontId="44" fillId="13" borderId="68" xfId="23" applyFont="1" applyFill="1" applyBorder="1" applyAlignment="1">
      <alignment horizontal="left" vertical="top" wrapText="1"/>
    </xf>
    <xf numFmtId="0" fontId="44" fillId="13" borderId="69" xfId="23" applyFont="1" applyFill="1" applyBorder="1" applyAlignment="1">
      <alignment horizontal="left" vertical="top" wrapText="1"/>
    </xf>
    <xf numFmtId="0" fontId="48" fillId="13" borderId="0" xfId="23" applyFont="1" applyFill="1" applyBorder="1" applyAlignment="1">
      <alignment horizontal="left" vertical="top"/>
    </xf>
    <xf numFmtId="0" fontId="44" fillId="13" borderId="70" xfId="23" applyFont="1" applyFill="1" applyBorder="1" applyAlignment="1">
      <alignment horizontal="left" vertical="top" wrapText="1"/>
    </xf>
    <xf numFmtId="0" fontId="49" fillId="16" borderId="71" xfId="0" applyFont="1" applyFill="1" applyBorder="1" applyAlignment="1">
      <alignment horizontal="center" vertical="center"/>
    </xf>
    <xf numFmtId="0" fontId="49" fillId="16" borderId="72" xfId="0" applyFont="1" applyFill="1" applyBorder="1" applyAlignment="1">
      <alignment horizontal="center" vertical="center"/>
    </xf>
    <xf numFmtId="167" fontId="25" fillId="0" borderId="0" xfId="23" applyNumberFormat="1" applyFont="1" applyBorder="1" applyAlignment="1">
      <alignment horizontal="center" vertical="top" wrapText="1"/>
    </xf>
    <xf numFmtId="173" fontId="39" fillId="13" borderId="60" xfId="23" applyNumberFormat="1" applyFont="1" applyFill="1" applyBorder="1" applyAlignment="1">
      <alignment horizontal="center" vertical="top" wrapText="1"/>
    </xf>
    <xf numFmtId="171" fontId="31" fillId="13" borderId="73" xfId="23" applyNumberFormat="1" applyFont="1" applyFill="1" applyBorder="1" applyAlignment="1">
      <alignment horizontal="center" vertical="top" wrapText="1"/>
    </xf>
    <xf numFmtId="171" fontId="50" fillId="13" borderId="74" xfId="23" applyNumberFormat="1" applyFont="1" applyFill="1" applyBorder="1" applyAlignment="1">
      <alignment horizontal="center" vertical="top" wrapText="1"/>
    </xf>
    <xf numFmtId="171" fontId="31" fillId="13" borderId="75" xfId="23" applyNumberFormat="1" applyFont="1" applyFill="1" applyBorder="1" applyAlignment="1">
      <alignment horizontal="center" vertical="top" wrapText="1"/>
    </xf>
    <xf numFmtId="171" fontId="31" fillId="13" borderId="76" xfId="23" applyNumberFormat="1" applyFont="1" applyFill="1" applyBorder="1" applyAlignment="1">
      <alignment horizontal="center" vertical="top" wrapText="1"/>
    </xf>
    <xf numFmtId="171" fontId="26" fillId="13" borderId="77" xfId="23" applyNumberFormat="1" applyFont="1" applyFill="1" applyBorder="1" applyAlignment="1">
      <alignment horizontal="center" vertical="top" wrapText="1"/>
    </xf>
    <xf numFmtId="171" fontId="31" fillId="13" borderId="78" xfId="23" applyNumberFormat="1" applyFont="1" applyFill="1" applyBorder="1" applyAlignment="1">
      <alignment horizontal="center" vertical="top" wrapText="1"/>
    </xf>
    <xf numFmtId="171" fontId="31" fillId="13" borderId="79" xfId="23" applyNumberFormat="1" applyFont="1" applyFill="1" applyBorder="1" applyAlignment="1">
      <alignment horizontal="center" vertical="top" wrapText="1"/>
    </xf>
    <xf numFmtId="171" fontId="31" fillId="13" borderId="80" xfId="23" applyNumberFormat="1" applyFont="1" applyFill="1" applyBorder="1" applyAlignment="1">
      <alignment horizontal="center" vertical="top" wrapText="1"/>
    </xf>
    <xf numFmtId="0" fontId="29" fillId="0" borderId="0" xfId="23" applyFont="1" applyBorder="1" applyAlignment="1">
      <alignment horizontal="left" vertical="top" wrapText="1"/>
    </xf>
    <xf numFmtId="0" fontId="44" fillId="0" borderId="0" xfId="23" applyFont="1" applyBorder="1" applyAlignment="1">
      <alignment horizontal="left" vertical="top" wrapText="1"/>
    </xf>
    <xf numFmtId="0" fontId="29" fillId="0" borderId="0" xfId="23" applyFont="1" applyBorder="1" applyAlignment="1">
      <alignment vertical="top"/>
    </xf>
    <xf numFmtId="0" fontId="29" fillId="0" borderId="30" xfId="23" applyFont="1" applyBorder="1" applyAlignment="1">
      <alignment vertical="top"/>
    </xf>
    <xf numFmtId="0" fontId="29" fillId="13" borderId="81" xfId="23" applyFont="1" applyFill="1" applyBorder="1" applyAlignment="1">
      <alignment vertical="top"/>
    </xf>
    <xf numFmtId="0" fontId="29" fillId="13" borderId="82" xfId="23" applyFont="1" applyFill="1" applyBorder="1" applyAlignment="1">
      <alignment horizontal="right" vertical="top"/>
    </xf>
    <xf numFmtId="0" fontId="29" fillId="13" borderId="82" xfId="23" applyFont="1" applyFill="1" applyBorder="1" applyAlignment="1">
      <alignment horizontal="left" vertical="top"/>
    </xf>
    <xf numFmtId="0" fontId="29" fillId="13" borderId="82" xfId="23" applyFont="1" applyFill="1" applyBorder="1" applyAlignment="1">
      <alignment vertical="top"/>
    </xf>
    <xf numFmtId="167" fontId="25" fillId="13" borderId="43" xfId="23" applyNumberFormat="1" applyFont="1" applyFill="1" applyBorder="1" applyAlignment="1">
      <alignment horizontal="right" vertical="top" wrapText="1"/>
    </xf>
    <xf numFmtId="0" fontId="25" fillId="13" borderId="84" xfId="23" applyFont="1" applyFill="1" applyBorder="1" applyAlignment="1">
      <alignment vertical="top" wrapText="1"/>
    </xf>
    <xf numFmtId="0" fontId="44" fillId="13" borderId="38" xfId="23" applyFont="1" applyFill="1" applyBorder="1" applyAlignment="1">
      <alignment horizontal="left" vertical="top" wrapText="1"/>
    </xf>
    <xf numFmtId="0" fontId="44" fillId="13" borderId="39" xfId="23" applyFont="1" applyFill="1" applyBorder="1" applyAlignment="1">
      <alignment horizontal="left" vertical="top" wrapText="1"/>
    </xf>
    <xf numFmtId="0" fontId="44" fillId="13" borderId="40" xfId="23" applyFont="1" applyFill="1" applyBorder="1" applyAlignment="1">
      <alignment horizontal="left" vertical="top" wrapText="1"/>
    </xf>
    <xf numFmtId="0" fontId="44" fillId="13" borderId="41" xfId="23" applyFont="1" applyFill="1" applyBorder="1" applyAlignment="1">
      <alignment horizontal="left" vertical="top" wrapText="1"/>
    </xf>
    <xf numFmtId="169" fontId="26" fillId="13" borderId="44" xfId="23" applyNumberFormat="1" applyFont="1" applyFill="1" applyBorder="1" applyAlignment="1">
      <alignment horizontal="right" vertical="top" wrapText="1"/>
    </xf>
    <xf numFmtId="2" fontId="27" fillId="13" borderId="38" xfId="23" applyNumberFormat="1" applyFont="1" applyFill="1" applyBorder="1" applyAlignment="1">
      <alignment vertical="top" wrapText="1"/>
    </xf>
    <xf numFmtId="2" fontId="29" fillId="13" borderId="38" xfId="23" applyNumberFormat="1" applyFont="1" applyFill="1" applyBorder="1" applyAlignment="1">
      <alignment vertical="top" wrapText="1"/>
    </xf>
    <xf numFmtId="171" fontId="53" fillId="13" borderId="39" xfId="23" applyNumberFormat="1" applyFont="1" applyFill="1" applyBorder="1" applyAlignment="1">
      <alignment horizontal="right" vertical="center" wrapText="1"/>
    </xf>
    <xf numFmtId="171" fontId="31" fillId="13" borderId="39" xfId="23" applyNumberFormat="1" applyFont="1" applyFill="1" applyBorder="1" applyAlignment="1">
      <alignment horizontal="right" vertical="center" wrapText="1"/>
    </xf>
    <xf numFmtId="0" fontId="29" fillId="13" borderId="40" xfId="23" applyFont="1" applyFill="1" applyBorder="1" applyAlignment="1">
      <alignment horizontal="left" vertical="top" wrapText="1"/>
    </xf>
    <xf numFmtId="0" fontId="23" fillId="0" borderId="0" xfId="0" applyFont="1" applyAlignment="1">
      <alignment wrapText="1"/>
    </xf>
    <xf numFmtId="2" fontId="30" fillId="15" borderId="42" xfId="0" applyNumberFormat="1" applyFont="1" applyFill="1" applyBorder="1" applyAlignment="1">
      <alignment horizontal="center" vertical="center"/>
    </xf>
    <xf numFmtId="0" fontId="24" fillId="0" borderId="0" xfId="23" applyFont="1" applyAlignment="1">
      <alignment horizontal="left" vertical="center"/>
    </xf>
    <xf numFmtId="3" fontId="30" fillId="13" borderId="85" xfId="0" applyNumberFormat="1" applyFont="1" applyFill="1" applyBorder="1" applyAlignment="1">
      <alignment horizontal="center" vertical="center"/>
    </xf>
    <xf numFmtId="3" fontId="30" fillId="13" borderId="42" xfId="0" applyNumberFormat="1" applyFont="1" applyFill="1" applyBorder="1" applyAlignment="1">
      <alignment horizontal="center" vertical="center"/>
    </xf>
    <xf numFmtId="0" fontId="56" fillId="0" borderId="0" xfId="23" applyFont="1" applyBorder="1" applyAlignment="1">
      <alignment vertical="center" wrapText="1"/>
    </xf>
    <xf numFmtId="0" fontId="56" fillId="0" borderId="30" xfId="23" applyFont="1" applyBorder="1" applyAlignment="1">
      <alignment vertical="center" wrapText="1"/>
    </xf>
    <xf numFmtId="0" fontId="56" fillId="13" borderId="43" xfId="23" applyFont="1" applyFill="1" applyBorder="1" applyAlignment="1">
      <alignment horizontal="left" vertical="center" wrapText="1"/>
    </xf>
    <xf numFmtId="0" fontId="56" fillId="13" borderId="44" xfId="23" applyFont="1" applyFill="1" applyBorder="1" applyAlignment="1">
      <alignment horizontal="left" vertical="center" wrapText="1"/>
    </xf>
    <xf numFmtId="0" fontId="56" fillId="13" borderId="86" xfId="23" applyFont="1" applyFill="1" applyBorder="1" applyAlignment="1">
      <alignment horizontal="left" vertical="center" wrapText="1"/>
    </xf>
    <xf numFmtId="0" fontId="56" fillId="13" borderId="39" xfId="23" applyFont="1" applyFill="1" applyBorder="1" applyAlignment="1">
      <alignment horizontal="left" vertical="center" wrapText="1"/>
    </xf>
    <xf numFmtId="0" fontId="56" fillId="13" borderId="40" xfId="23" applyFont="1" applyFill="1" applyBorder="1" applyAlignment="1">
      <alignment horizontal="center" vertical="center" wrapText="1"/>
    </xf>
    <xf numFmtId="0" fontId="56" fillId="13" borderId="41" xfId="23" applyFont="1" applyFill="1" applyBorder="1" applyAlignment="1">
      <alignment horizontal="left" vertical="center" wrapText="1"/>
    </xf>
    <xf numFmtId="0" fontId="61" fillId="13" borderId="87" xfId="23" applyFont="1" applyFill="1" applyBorder="1" applyAlignment="1">
      <alignment horizontal="center" wrapText="1"/>
    </xf>
    <xf numFmtId="0" fontId="22" fillId="13" borderId="30" xfId="23" applyFill="1" applyBorder="1" applyAlignment="1">
      <alignment horizontal="center" vertical="center"/>
    </xf>
    <xf numFmtId="0" fontId="22" fillId="13" borderId="0" xfId="23" applyFill="1" applyBorder="1" applyAlignment="1">
      <alignment horizontal="center" vertical="center"/>
    </xf>
    <xf numFmtId="0" fontId="62" fillId="0" borderId="0" xfId="0" applyFont="1" applyAlignment="1">
      <alignment horizontal="left" wrapText="1" shrinkToFit="1"/>
    </xf>
    <xf numFmtId="0" fontId="62" fillId="0" borderId="30" xfId="0" applyFont="1" applyBorder="1" applyAlignment="1">
      <alignment horizontal="left" wrapText="1" shrinkToFit="1"/>
    </xf>
    <xf numFmtId="0" fontId="62" fillId="0" borderId="32" xfId="0" applyFont="1" applyBorder="1" applyAlignment="1">
      <alignment horizontal="left" wrapText="1" shrinkToFit="1"/>
    </xf>
    <xf numFmtId="0" fontId="48" fillId="13" borderId="33" xfId="23" applyFont="1" applyFill="1" applyBorder="1" applyAlignment="1">
      <alignment horizontal="left" vertical="top"/>
    </xf>
    <xf numFmtId="0" fontId="22" fillId="13" borderId="33" xfId="23" applyFill="1" applyBorder="1" applyAlignment="1">
      <alignment horizontal="left" vertical="top"/>
    </xf>
    <xf numFmtId="0" fontId="22" fillId="13" borderId="34" xfId="23" applyFill="1" applyBorder="1" applyAlignment="1">
      <alignment horizontal="left" vertical="top"/>
    </xf>
    <xf numFmtId="0" fontId="0" fillId="13" borderId="0" xfId="0" applyFill="1" applyBorder="1"/>
    <xf numFmtId="0" fontId="7" fillId="13" borderId="0" xfId="0" applyFont="1" applyFill="1" applyBorder="1" applyAlignment="1">
      <alignment horizontal="left"/>
    </xf>
    <xf numFmtId="0" fontId="65" fillId="13" borderId="0" xfId="23" applyFont="1" applyFill="1" applyBorder="1" applyAlignment="1">
      <alignment horizontal="left" vertical="top"/>
    </xf>
    <xf numFmtId="0" fontId="22" fillId="0" borderId="0" xfId="23" applyAlignment="1">
      <alignment horizontal="center" vertical="top"/>
    </xf>
    <xf numFmtId="0" fontId="0" fillId="0" borderId="0" xfId="0" applyAlignment="1">
      <alignment horizontal="center"/>
    </xf>
    <xf numFmtId="0" fontId="66" fillId="0" borderId="0" xfId="0" applyFont="1" applyAlignment="1">
      <alignment horizontal="center"/>
    </xf>
    <xf numFmtId="0" fontId="66" fillId="13" borderId="30" xfId="0" applyFont="1" applyFill="1" applyBorder="1" applyAlignment="1">
      <alignment horizontal="center"/>
    </xf>
    <xf numFmtId="0" fontId="66" fillId="13" borderId="0" xfId="0" applyFont="1" applyFill="1" applyBorder="1" applyAlignment="1">
      <alignment horizontal="center"/>
    </xf>
    <xf numFmtId="0" fontId="67" fillId="13" borderId="0" xfId="0" applyFont="1" applyFill="1" applyBorder="1" applyAlignment="1">
      <alignment horizontal="center"/>
    </xf>
    <xf numFmtId="0" fontId="44" fillId="13" borderId="0" xfId="23" applyFont="1" applyFill="1" applyBorder="1" applyAlignment="1">
      <alignment horizontal="left" vertical="top"/>
    </xf>
    <xf numFmtId="0" fontId="0" fillId="0" borderId="27" xfId="0" applyBorder="1"/>
    <xf numFmtId="0" fontId="0" fillId="0" borderId="28" xfId="0" applyBorder="1"/>
    <xf numFmtId="0" fontId="22" fillId="0" borderId="28" xfId="23" applyBorder="1" applyAlignment="1">
      <alignment horizontal="left" vertical="top"/>
    </xf>
    <xf numFmtId="0" fontId="22" fillId="0" borderId="29" xfId="23" applyBorder="1" applyAlignment="1">
      <alignment horizontal="left" vertical="top"/>
    </xf>
    <xf numFmtId="0" fontId="0" fillId="0" borderId="30" xfId="0" applyBorder="1"/>
    <xf numFmtId="0" fontId="0" fillId="0" borderId="0" xfId="0" applyBorder="1"/>
    <xf numFmtId="0" fontId="24" fillId="0" borderId="31" xfId="23" applyFont="1" applyBorder="1" applyAlignment="1">
      <alignment horizontal="left" vertical="center"/>
    </xf>
    <xf numFmtId="0" fontId="24" fillId="13" borderId="31" xfId="23" applyFont="1" applyFill="1" applyBorder="1" applyAlignment="1">
      <alignment horizontal="left" vertical="center"/>
    </xf>
    <xf numFmtId="0" fontId="0" fillId="0" borderId="32" xfId="0" applyBorder="1"/>
    <xf numFmtId="0" fontId="0" fillId="0" borderId="33" xfId="0" applyBorder="1"/>
    <xf numFmtId="0" fontId="22" fillId="0" borderId="34" xfId="23" applyBorder="1" applyAlignment="1">
      <alignment horizontal="left" vertical="top"/>
    </xf>
    <xf numFmtId="0" fontId="22" fillId="13" borderId="32" xfId="23" applyFill="1" applyBorder="1" applyAlignment="1">
      <alignment horizontal="left" vertical="top"/>
    </xf>
    <xf numFmtId="0" fontId="22" fillId="13" borderId="33" xfId="23" applyFill="1" applyBorder="1" applyAlignment="1">
      <alignment horizontal="right" vertical="top"/>
    </xf>
    <xf numFmtId="0" fontId="64" fillId="13" borderId="0" xfId="23" quotePrefix="1" applyFont="1" applyFill="1" applyBorder="1" applyAlignment="1">
      <alignment horizontal="left" vertical="top"/>
    </xf>
    <xf numFmtId="0" fontId="68" fillId="0" borderId="0" xfId="0" applyFont="1" applyBorder="1" applyAlignment="1">
      <alignment horizontal="center"/>
    </xf>
    <xf numFmtId="0" fontId="70" fillId="12" borderId="31" xfId="23" applyFont="1" applyFill="1" applyBorder="1" applyAlignment="1">
      <alignment horizontal="left" vertical="top"/>
    </xf>
    <xf numFmtId="0" fontId="69" fillId="12" borderId="0" xfId="0" applyFont="1" applyFill="1" applyBorder="1" applyAlignment="1">
      <alignment horizontal="center" wrapText="1"/>
    </xf>
    <xf numFmtId="0" fontId="70" fillId="12" borderId="30" xfId="23" applyFont="1" applyFill="1" applyBorder="1" applyAlignment="1">
      <alignment horizontal="left" vertical="top"/>
    </xf>
    <xf numFmtId="0" fontId="70" fillId="12" borderId="0" xfId="23" applyFont="1" applyFill="1" applyBorder="1" applyAlignment="1">
      <alignment horizontal="left" vertical="top"/>
    </xf>
    <xf numFmtId="0" fontId="69" fillId="14" borderId="26" xfId="0" applyFont="1" applyFill="1" applyBorder="1" applyAlignment="1">
      <alignment horizontal="center" wrapText="1"/>
    </xf>
    <xf numFmtId="0" fontId="71" fillId="4" borderId="26" xfId="4" applyFont="1" applyBorder="1" applyAlignment="1">
      <alignment horizontal="centerContinuous" vertical="top"/>
    </xf>
    <xf numFmtId="0" fontId="69" fillId="12" borderId="31" xfId="0" applyFont="1" applyFill="1" applyBorder="1" applyAlignment="1">
      <alignment horizontal="center" vertical="center" wrapText="1"/>
    </xf>
    <xf numFmtId="0" fontId="69" fillId="12" borderId="0" xfId="0" applyFont="1" applyFill="1" applyBorder="1" applyAlignment="1">
      <alignment horizontal="center" vertical="center" wrapText="1"/>
    </xf>
    <xf numFmtId="0" fontId="69" fillId="12" borderId="30" xfId="0" applyFont="1" applyFill="1" applyBorder="1" applyAlignment="1">
      <alignment horizontal="center" vertical="center" wrapText="1"/>
    </xf>
    <xf numFmtId="0" fontId="72" fillId="13" borderId="0" xfId="0" applyFont="1" applyFill="1" applyBorder="1" applyAlignment="1">
      <alignment horizontal="left" wrapText="1" shrinkToFit="1"/>
    </xf>
    <xf numFmtId="0" fontId="8" fillId="13" borderId="0" xfId="0" applyFont="1" applyFill="1" applyBorder="1" applyAlignment="1">
      <alignment horizontal="left" wrapText="1" shrinkToFit="1"/>
    </xf>
    <xf numFmtId="0" fontId="62" fillId="13" borderId="33" xfId="0" applyFont="1" applyFill="1" applyBorder="1" applyAlignment="1">
      <alignment horizontal="center" vertical="center" wrapText="1" shrinkToFit="1"/>
    </xf>
    <xf numFmtId="0" fontId="62" fillId="13" borderId="32" xfId="0" applyFont="1" applyFill="1" applyBorder="1" applyAlignment="1">
      <alignment horizontal="center" vertical="center" wrapText="1" shrinkToFit="1"/>
    </xf>
    <xf numFmtId="0" fontId="62" fillId="13" borderId="0" xfId="0" applyFont="1" applyFill="1" applyBorder="1" applyAlignment="1">
      <alignment horizontal="center" vertical="center" wrapText="1" shrinkToFit="1"/>
    </xf>
    <xf numFmtId="0" fontId="62" fillId="13" borderId="30" xfId="0" applyFont="1" applyFill="1" applyBorder="1" applyAlignment="1">
      <alignment horizontal="center" vertical="center" wrapText="1" shrinkToFit="1"/>
    </xf>
    <xf numFmtId="0" fontId="29" fillId="13" borderId="83" xfId="23" applyFont="1" applyFill="1" applyBorder="1" applyAlignment="1">
      <alignment horizontal="center" vertical="top" wrapText="1"/>
    </xf>
  </cellXfs>
  <cellStyles count="25">
    <cellStyle name="Bueno" xfId="2" builtinId="26"/>
    <cellStyle name="Currency 2" xfId="9"/>
    <cellStyle name="Currency 2 2" xfId="17"/>
    <cellStyle name="Currency 3" xfId="11"/>
    <cellStyle name="Moneda 2" xfId="24"/>
    <cellStyle name="Neutral" xfId="3" builtinId="28"/>
    <cellStyle name="Normal" xfId="0" builtinId="0"/>
    <cellStyle name="Normal 2" xfId="10"/>
    <cellStyle name="Normal 2 2" xfId="14"/>
    <cellStyle name="Normal 2 3" xfId="23"/>
    <cellStyle name="Normal 3" xfId="8"/>
    <cellStyle name="Normal 3 2" xfId="12"/>
    <cellStyle name="Normal 3 2 2" xfId="21"/>
    <cellStyle name="Normal 3 3" xfId="18"/>
    <cellStyle name="Normal 4" xfId="7"/>
    <cellStyle name="Normal 4 2" xfId="15"/>
    <cellStyle name="Normal 4 2 2" xfId="22"/>
    <cellStyle name="Normal 4 3" xfId="20"/>
    <cellStyle name="Normal 5" xfId="6"/>
    <cellStyle name="Normal 5 2" xfId="13"/>
    <cellStyle name="Notas" xfId="4" builtinId="10"/>
    <cellStyle name="Note 2" xfId="5"/>
    <cellStyle name="Percent 2" xfId="19"/>
    <cellStyle name="Porcentaje" xfId="1" builtinId="5"/>
    <cellStyle name="Standard 9"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406400</xdr:colOff>
          <xdr:row>15</xdr:row>
          <xdr:rowOff>63500</xdr:rowOff>
        </xdr:from>
        <xdr:to>
          <xdr:col>4</xdr:col>
          <xdr:colOff>1790700</xdr:colOff>
          <xdr:row>16</xdr:row>
          <xdr:rowOff>63500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100" b="0" i="0" u="none" strike="noStrike" baseline="0">
                  <a:solidFill>
                    <a:srgbClr val="000000"/>
                  </a:solidFill>
                  <a:latin typeface="Calibri"/>
                  <a:cs typeface="Calibri"/>
                </a:rPr>
                <a:t>BACK TO MENU</a:t>
              </a:r>
            </a:p>
          </xdr:txBody>
        </xdr:sp>
        <xdr:clientData fPrintsWithSheet="0"/>
      </xdr:twoCellAnchor>
    </mc:Choice>
    <mc:Fallback/>
  </mc:AlternateContent>
  <xdr:oneCellAnchor>
    <xdr:from>
      <xdr:col>2</xdr:col>
      <xdr:colOff>118533</xdr:colOff>
      <xdr:row>1</xdr:row>
      <xdr:rowOff>146050</xdr:rowOff>
    </xdr:from>
    <xdr:ext cx="2357967" cy="715433"/>
    <xdr:pic>
      <xdr:nvPicPr>
        <xdr:cNvPr id="3" name="Picture 4">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6133" y="342900"/>
          <a:ext cx="2357967" cy="715433"/>
        </a:xfrm>
        <a:prstGeom prst="rect">
          <a:avLst/>
        </a:prstGeom>
      </xdr:spPr>
    </xdr:pic>
    <xdr:clientData/>
  </xdr:oneCellAnchor>
  <xdr:oneCellAnchor>
    <xdr:from>
      <xdr:col>7</xdr:col>
      <xdr:colOff>254671</xdr:colOff>
      <xdr:row>2</xdr:row>
      <xdr:rowOff>14942</xdr:rowOff>
    </xdr:from>
    <xdr:ext cx="1531795" cy="656041"/>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66271" y="408642"/>
          <a:ext cx="1531795" cy="656041"/>
        </a:xfrm>
        <a:prstGeom prst="rect">
          <a:avLst/>
        </a:prstGeom>
      </xdr:spPr>
    </xdr:pic>
    <xdr:clientData/>
  </xdr:oneCellAnchor>
  <xdr:twoCellAnchor>
    <xdr:from>
      <xdr:col>11</xdr:col>
      <xdr:colOff>220517</xdr:colOff>
      <xdr:row>3</xdr:row>
      <xdr:rowOff>47335</xdr:rowOff>
    </xdr:from>
    <xdr:to>
      <xdr:col>32</xdr:col>
      <xdr:colOff>76200</xdr:colOff>
      <xdr:row>76</xdr:row>
      <xdr:rowOff>317500</xdr:rowOff>
    </xdr:to>
    <xdr:grpSp>
      <xdr:nvGrpSpPr>
        <xdr:cNvPr id="5" name="Grupo 4">
          <a:extLst>
            <a:ext uri="{FF2B5EF4-FFF2-40B4-BE49-F238E27FC236}">
              <a16:creationId xmlns:a16="http://schemas.microsoft.com/office/drawing/2014/main" id="{00000000-0008-0000-0000-000005000000}"/>
            </a:ext>
          </a:extLst>
        </xdr:cNvPr>
        <xdr:cNvGrpSpPr/>
      </xdr:nvGrpSpPr>
      <xdr:grpSpPr>
        <a:xfrm>
          <a:off x="10215417" y="568035"/>
          <a:ext cx="9469583" cy="4372265"/>
          <a:chOff x="7518015" y="546485"/>
          <a:chExt cx="13344622" cy="5953873"/>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7518015" y="3724898"/>
            <a:ext cx="4368993" cy="2559491"/>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7599930" y="546485"/>
            <a:ext cx="4491860" cy="2654492"/>
          </a:xfrm>
          <a:prstGeom prst="rect">
            <a:avLst/>
          </a:prstGeom>
        </xdr:spPr>
      </xdr:pic>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12015105" y="592561"/>
            <a:ext cx="4309206" cy="2484116"/>
          </a:xfrm>
          <a:prstGeom prst="rect">
            <a:avLst/>
          </a:prstGeom>
        </xdr:spPr>
      </xdr:pic>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11822545" y="3760317"/>
            <a:ext cx="4352638" cy="2555420"/>
          </a:xfrm>
          <a:prstGeom prst="rect">
            <a:avLst/>
          </a:prstGeom>
        </xdr:spPr>
      </xdr:pic>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15960763" y="613158"/>
            <a:ext cx="4548775" cy="2680839"/>
          </a:xfrm>
          <a:prstGeom prst="rect">
            <a:avLst/>
          </a:prstGeom>
        </xdr:spPr>
      </xdr:pic>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16348364" y="3781101"/>
            <a:ext cx="4514273" cy="2719257"/>
          </a:xfrm>
          <a:prstGeom prst="rect">
            <a:avLst/>
          </a:prstGeom>
        </xdr:spPr>
      </xdr:pic>
    </xdr:grpSp>
    <xdr:clientData/>
  </xdr:twoCellAnchor>
  <xdr:twoCellAnchor>
    <xdr:from>
      <xdr:col>4</xdr:col>
      <xdr:colOff>785091</xdr:colOff>
      <xdr:row>77</xdr:row>
      <xdr:rowOff>161636</xdr:rowOff>
    </xdr:from>
    <xdr:to>
      <xdr:col>4</xdr:col>
      <xdr:colOff>1189182</xdr:colOff>
      <xdr:row>79</xdr:row>
      <xdr:rowOff>69273</xdr:rowOff>
    </xdr:to>
    <xdr:sp macro="" textlink="">
      <xdr:nvSpPr>
        <xdr:cNvPr id="12" name="Estrella de 8 puntas 11">
          <a:extLst>
            <a:ext uri="{FF2B5EF4-FFF2-40B4-BE49-F238E27FC236}">
              <a16:creationId xmlns:a16="http://schemas.microsoft.com/office/drawing/2014/main" id="{00000000-0008-0000-0000-00000C000000}"/>
            </a:ext>
          </a:extLst>
        </xdr:cNvPr>
        <xdr:cNvSpPr/>
      </xdr:nvSpPr>
      <xdr:spPr>
        <a:xfrm>
          <a:off x="2791691" y="15319086"/>
          <a:ext cx="4041" cy="301337"/>
        </a:xfrm>
        <a:prstGeom prst="star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ES" sz="1100"/>
            <a:t>1</a:t>
          </a:r>
        </a:p>
      </xdr:txBody>
    </xdr:sp>
    <xdr:clientData/>
  </xdr:twoCellAnchor>
  <xdr:twoCellAnchor>
    <xdr:from>
      <xdr:col>4</xdr:col>
      <xdr:colOff>775855</xdr:colOff>
      <xdr:row>80</xdr:row>
      <xdr:rowOff>198582</xdr:rowOff>
    </xdr:from>
    <xdr:to>
      <xdr:col>4</xdr:col>
      <xdr:colOff>1179946</xdr:colOff>
      <xdr:row>80</xdr:row>
      <xdr:rowOff>602673</xdr:rowOff>
    </xdr:to>
    <xdr:sp macro="" textlink="">
      <xdr:nvSpPr>
        <xdr:cNvPr id="13" name="Estrella de 8 puntas 12">
          <a:extLst>
            <a:ext uri="{FF2B5EF4-FFF2-40B4-BE49-F238E27FC236}">
              <a16:creationId xmlns:a16="http://schemas.microsoft.com/office/drawing/2014/main" id="{00000000-0008-0000-0000-00000D000000}"/>
            </a:ext>
          </a:extLst>
        </xdr:cNvPr>
        <xdr:cNvSpPr/>
      </xdr:nvSpPr>
      <xdr:spPr>
        <a:xfrm>
          <a:off x="2795155" y="15946582"/>
          <a:ext cx="0" cy="0"/>
        </a:xfrm>
        <a:prstGeom prst="star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ES" sz="1100"/>
            <a:t>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B1:Y95"/>
  <sheetViews>
    <sheetView showGridLines="0" tabSelected="1" zoomScale="50" zoomScaleNormal="50" workbookViewId="0">
      <selection activeCell="F7" sqref="F7"/>
    </sheetView>
  </sheetViews>
  <sheetFormatPr baseColWidth="10" defaultColWidth="7.33203125" defaultRowHeight="13"/>
  <cols>
    <col min="1" max="1" width="6" style="297" customWidth="1"/>
    <col min="2" max="2" width="7.33203125" style="297"/>
    <col min="3" max="3" width="11" style="297" customWidth="1"/>
    <col min="4" max="4" width="12.5" style="297" customWidth="1"/>
    <col min="5" max="5" width="18" style="297" customWidth="1"/>
    <col min="6" max="6" width="18.5" style="297" customWidth="1"/>
    <col min="7" max="7" width="10.33203125" style="297" customWidth="1"/>
    <col min="8" max="8" width="12.5" style="297" customWidth="1"/>
    <col min="9" max="9" width="18.83203125" style="298" customWidth="1"/>
    <col min="10" max="10" width="10" style="297" customWidth="1"/>
    <col min="11" max="11" width="6.1640625" style="297" customWidth="1"/>
    <col min="12" max="12" width="4.6640625" style="297" customWidth="1"/>
    <col min="13" max="13" width="38.33203125" style="297" hidden="1" customWidth="1"/>
    <col min="14" max="14" width="15.5" style="297" hidden="1" customWidth="1"/>
    <col min="15" max="15" width="10.83203125" style="297" hidden="1" customWidth="1"/>
    <col min="16" max="16" width="15.5" style="297" hidden="1" customWidth="1"/>
    <col min="17" max="17" width="19.33203125" style="297" hidden="1" customWidth="1"/>
    <col min="18" max="18" width="12" style="297" hidden="1" customWidth="1"/>
    <col min="19" max="19" width="12.33203125" style="297" hidden="1" customWidth="1"/>
    <col min="20" max="22" width="7.33203125" style="297"/>
    <col min="23" max="23" width="17.5" style="297" bestFit="1" customWidth="1"/>
    <col min="24" max="24" width="23.33203125" style="297" customWidth="1"/>
    <col min="25" max="16384" width="7.33203125" style="297"/>
  </cols>
  <sheetData>
    <row r="1" spans="2:23" ht="13.5" thickBot="1"/>
    <row r="2" spans="2:23">
      <c r="B2" s="422"/>
      <c r="C2" s="421"/>
      <c r="D2" s="421"/>
      <c r="E2" s="421"/>
      <c r="F2" s="421"/>
      <c r="G2" s="421"/>
      <c r="H2" s="421"/>
      <c r="I2" s="445"/>
      <c r="J2" s="444"/>
    </row>
    <row r="3" spans="2:23" ht="14" customHeight="1">
      <c r="B3" s="307"/>
      <c r="C3" s="303"/>
      <c r="D3" s="423"/>
      <c r="E3" s="423"/>
      <c r="F3" s="423"/>
      <c r="G3" s="423"/>
      <c r="H3" s="423"/>
      <c r="I3" s="423"/>
      <c r="J3" s="302"/>
      <c r="K3"/>
      <c r="L3"/>
      <c r="M3"/>
      <c r="N3"/>
    </row>
    <row r="4" spans="2:23" ht="24" customHeight="1">
      <c r="B4" s="307"/>
      <c r="C4" s="303"/>
      <c r="D4" s="423"/>
      <c r="E4" s="423"/>
      <c r="F4" s="423"/>
      <c r="G4" s="423"/>
      <c r="H4" s="423"/>
      <c r="I4" s="423"/>
      <c r="J4" s="302"/>
      <c r="K4"/>
      <c r="L4"/>
      <c r="M4"/>
      <c r="N4"/>
    </row>
    <row r="5" spans="2:23" ht="32" customHeight="1" thickBot="1">
      <c r="B5" s="307"/>
      <c r="C5" s="303"/>
      <c r="D5" s="423"/>
      <c r="E5" s="423"/>
      <c r="F5" s="423"/>
      <c r="G5" s="423"/>
      <c r="H5" s="423"/>
      <c r="I5" s="423"/>
      <c r="J5" s="302"/>
      <c r="K5"/>
      <c r="L5"/>
      <c r="M5"/>
      <c r="N5"/>
    </row>
    <row r="6" spans="2:23" ht="19" customHeight="1">
      <c r="B6" s="307"/>
      <c r="C6" s="443"/>
      <c r="D6" s="442"/>
      <c r="E6" s="442"/>
      <c r="F6" s="442"/>
      <c r="G6" s="442"/>
      <c r="H6" s="442"/>
      <c r="I6" s="441"/>
      <c r="J6" s="302"/>
      <c r="K6"/>
      <c r="L6"/>
      <c r="M6"/>
      <c r="N6"/>
    </row>
    <row r="7" spans="2:23" s="403" customFormat="1" ht="21.5" customHeight="1">
      <c r="B7" s="440"/>
      <c r="C7" s="439"/>
      <c r="D7" s="438"/>
      <c r="E7" s="438"/>
      <c r="F7" s="447" t="s">
        <v>659</v>
      </c>
      <c r="G7" s="438"/>
      <c r="H7" s="438"/>
      <c r="I7" s="437"/>
      <c r="J7" s="302"/>
      <c r="K7"/>
      <c r="L7"/>
      <c r="M7"/>
      <c r="N7"/>
    </row>
    <row r="8" spans="2:23" ht="26" customHeight="1" thickBot="1">
      <c r="B8" s="307"/>
      <c r="C8" s="436"/>
      <c r="D8" s="434"/>
      <c r="E8" s="434"/>
      <c r="F8" s="435"/>
      <c r="G8" s="434"/>
      <c r="H8" s="434"/>
      <c r="I8" s="433"/>
      <c r="J8" s="302"/>
      <c r="K8"/>
      <c r="L8"/>
      <c r="M8"/>
      <c r="N8"/>
    </row>
    <row r="9" spans="2:23" ht="27" customHeight="1">
      <c r="B9" s="307"/>
      <c r="C9" s="303"/>
      <c r="D9" s="303"/>
      <c r="E9" s="432"/>
      <c r="F9" s="431" t="s">
        <v>652</v>
      </c>
      <c r="G9" s="303"/>
      <c r="H9" s="303"/>
      <c r="I9" s="430"/>
      <c r="J9" s="429"/>
      <c r="K9" s="428"/>
      <c r="L9" s="428"/>
      <c r="M9" s="427"/>
      <c r="N9" s="427"/>
      <c r="O9" s="426"/>
      <c r="P9" s="426"/>
      <c r="Q9" s="426"/>
      <c r="R9" s="426"/>
      <c r="S9" s="426"/>
      <c r="T9" s="426"/>
      <c r="U9" s="426"/>
      <c r="V9" s="426"/>
      <c r="W9" s="426"/>
    </row>
    <row r="10" spans="2:23" ht="27.5" customHeight="1">
      <c r="B10" s="307"/>
      <c r="C10" s="303"/>
      <c r="D10" s="303"/>
      <c r="E10" s="446" t="s">
        <v>653</v>
      </c>
      <c r="F10" s="425"/>
      <c r="G10" s="303"/>
      <c r="H10" s="303"/>
      <c r="I10" s="430"/>
      <c r="J10" s="429"/>
      <c r="K10" s="428"/>
      <c r="L10" s="428"/>
      <c r="M10" s="427"/>
      <c r="N10" s="427"/>
      <c r="O10" s="426"/>
      <c r="P10" s="426"/>
      <c r="Q10" s="426"/>
      <c r="R10" s="426"/>
      <c r="S10" s="426"/>
      <c r="T10" s="426"/>
      <c r="U10" s="426"/>
      <c r="V10" s="426"/>
      <c r="W10" s="426"/>
    </row>
    <row r="11" spans="2:23" ht="25" customHeight="1">
      <c r="B11" s="307"/>
      <c r="C11" s="303"/>
      <c r="D11" s="423"/>
      <c r="E11" s="446" t="s">
        <v>654</v>
      </c>
      <c r="F11" s="425"/>
      <c r="G11" s="423"/>
      <c r="H11" s="423"/>
      <c r="I11" s="423"/>
      <c r="J11" s="302"/>
      <c r="K11"/>
      <c r="L11"/>
      <c r="M11"/>
      <c r="N11"/>
    </row>
    <row r="12" spans="2:23" ht="20" customHeight="1">
      <c r="B12" s="307"/>
      <c r="C12" s="303"/>
      <c r="D12" s="423"/>
      <c r="E12" s="446" t="s">
        <v>655</v>
      </c>
      <c r="F12" s="424"/>
      <c r="G12" s="423"/>
      <c r="H12" s="423"/>
      <c r="I12" s="320"/>
      <c r="J12" s="312"/>
      <c r="M12"/>
      <c r="N12"/>
    </row>
    <row r="13" spans="2:23" ht="36.5" customHeight="1">
      <c r="B13" s="307"/>
      <c r="C13" s="303"/>
      <c r="D13" s="457" t="s">
        <v>658</v>
      </c>
      <c r="E13" s="457"/>
      <c r="F13" s="457"/>
      <c r="G13" s="457"/>
      <c r="H13" s="423"/>
      <c r="I13" s="320"/>
      <c r="J13" s="312"/>
      <c r="M13"/>
      <c r="N13"/>
    </row>
    <row r="14" spans="2:23" ht="9.5" hidden="1" customHeight="1" thickBot="1">
      <c r="B14" s="307"/>
      <c r="C14" s="303"/>
      <c r="D14" s="423"/>
      <c r="E14" s="423"/>
      <c r="F14" s="423"/>
      <c r="G14" s="423"/>
      <c r="H14" s="423"/>
      <c r="I14" s="423"/>
      <c r="J14" s="302"/>
      <c r="K14"/>
      <c r="L14"/>
      <c r="M14"/>
      <c r="N14"/>
    </row>
    <row r="15" spans="2:23" ht="27.5" hidden="1" customHeight="1">
      <c r="B15" s="307"/>
      <c r="C15" s="422"/>
      <c r="D15" s="421"/>
      <c r="E15" s="420" t="s">
        <v>651</v>
      </c>
      <c r="F15" s="459" t="s">
        <v>650</v>
      </c>
      <c r="G15" s="459"/>
      <c r="H15" s="459"/>
      <c r="I15" s="459"/>
      <c r="J15" s="460"/>
      <c r="K15" s="419"/>
      <c r="L15" s="417"/>
      <c r="M15" s="417"/>
    </row>
    <row r="16" spans="2:23" ht="9" hidden="1" customHeight="1">
      <c r="B16" s="307"/>
      <c r="C16" s="307"/>
      <c r="D16" s="303"/>
      <c r="E16" s="303"/>
      <c r="F16" s="461" t="s">
        <v>550</v>
      </c>
      <c r="G16" s="461"/>
      <c r="H16" s="461"/>
      <c r="I16" s="461"/>
      <c r="J16" s="462"/>
      <c r="K16" s="418"/>
      <c r="L16" s="417"/>
      <c r="M16" s="417"/>
    </row>
    <row r="17" spans="2:25" ht="9" hidden="1" customHeight="1">
      <c r="B17" s="307"/>
      <c r="C17" s="307"/>
      <c r="D17" s="303"/>
      <c r="E17" s="303"/>
      <c r="F17" s="416"/>
      <c r="G17" s="416"/>
      <c r="H17" s="416"/>
      <c r="I17" s="416"/>
      <c r="J17" s="415"/>
      <c r="K17" s="321"/>
      <c r="N17" s="370" t="s">
        <v>591</v>
      </c>
      <c r="O17" s="369" t="s">
        <v>590</v>
      </c>
      <c r="P17" s="369" t="s">
        <v>589</v>
      </c>
      <c r="Q17" s="369" t="s">
        <v>549</v>
      </c>
      <c r="R17" s="369" t="s">
        <v>588</v>
      </c>
      <c r="S17" s="369" t="s">
        <v>587</v>
      </c>
    </row>
    <row r="18" spans="2:25" ht="23" hidden="1" customHeight="1">
      <c r="B18" s="307"/>
      <c r="C18" s="307"/>
      <c r="D18" s="303"/>
      <c r="E18" s="367" t="s">
        <v>649</v>
      </c>
      <c r="F18" s="303"/>
      <c r="G18" s="303"/>
      <c r="H18" s="414" t="s">
        <v>648</v>
      </c>
      <c r="I18" s="320"/>
      <c r="J18" s="312"/>
      <c r="K18" s="321"/>
      <c r="N18" s="361" t="s">
        <v>585</v>
      </c>
      <c r="O18" s="361" t="s">
        <v>585</v>
      </c>
      <c r="P18" s="361" t="s">
        <v>585</v>
      </c>
      <c r="Q18" s="361" t="s">
        <v>585</v>
      </c>
      <c r="R18" s="361" t="s">
        <v>585</v>
      </c>
      <c r="S18" s="361" t="s">
        <v>585</v>
      </c>
    </row>
    <row r="19" spans="2:25" ht="23" hidden="1" customHeight="1">
      <c r="B19" s="307"/>
      <c r="C19" s="307"/>
      <c r="D19" s="413" t="s">
        <v>647</v>
      </c>
      <c r="E19" s="412" t="s">
        <v>646</v>
      </c>
      <c r="F19" s="411" t="s">
        <v>645</v>
      </c>
      <c r="G19" s="410" t="s">
        <v>644</v>
      </c>
      <c r="H19" s="410" t="s">
        <v>643</v>
      </c>
      <c r="I19" s="409" t="s">
        <v>642</v>
      </c>
      <c r="J19" s="408" t="s">
        <v>641</v>
      </c>
      <c r="K19" s="407"/>
      <c r="L19" s="406"/>
      <c r="M19" s="406"/>
      <c r="N19" s="405" t="s">
        <v>640</v>
      </c>
      <c r="O19" s="404"/>
      <c r="P19" s="404"/>
      <c r="Q19" s="404"/>
      <c r="R19" s="404"/>
      <c r="S19" s="404"/>
    </row>
    <row r="20" spans="2:25" ht="9" hidden="1" customHeight="1">
      <c r="B20" s="307"/>
      <c r="C20" s="307"/>
      <c r="D20" s="329" t="s">
        <v>552</v>
      </c>
      <c r="E20" s="328" t="s">
        <v>551</v>
      </c>
      <c r="F20" s="336">
        <v>300</v>
      </c>
      <c r="G20" s="326">
        <v>13</v>
      </c>
      <c r="H20" s="335">
        <f t="shared" ref="H20:H41" si="0">F20*G20</f>
        <v>3900</v>
      </c>
      <c r="I20" s="334">
        <v>0.86</v>
      </c>
      <c r="J20" s="333">
        <f t="shared" ref="J20:J41" si="1">F20*I20</f>
        <v>258</v>
      </c>
      <c r="K20" s="332"/>
      <c r="L20" s="331"/>
      <c r="M20" s="331">
        <f t="shared" ref="M20:M41" si="2">F20/100</f>
        <v>3</v>
      </c>
      <c r="N20" s="330">
        <f t="shared" ref="N20:N41" si="3">100*$M20</f>
        <v>300</v>
      </c>
      <c r="O20" s="330">
        <f t="shared" ref="O20:O41" si="4">180*$M20</f>
        <v>540</v>
      </c>
      <c r="P20" s="330">
        <f t="shared" ref="P20:P41" si="5">260*$M20</f>
        <v>780</v>
      </c>
      <c r="Q20" s="330">
        <f t="shared" ref="Q20:Q41" si="6">340*$M20</f>
        <v>1020</v>
      </c>
      <c r="R20" s="330">
        <f t="shared" ref="R20:R41" si="7">420*$M20</f>
        <v>1260</v>
      </c>
      <c r="S20" s="330">
        <f t="shared" ref="S20:S41" si="8">500*$M20</f>
        <v>1500</v>
      </c>
    </row>
    <row r="21" spans="2:25" ht="9" hidden="1" customHeight="1">
      <c r="B21" s="307"/>
      <c r="C21" s="307"/>
      <c r="D21" s="329" t="s">
        <v>639</v>
      </c>
      <c r="E21" s="328" t="s">
        <v>638</v>
      </c>
      <c r="F21" s="336">
        <v>60</v>
      </c>
      <c r="G21" s="337">
        <v>1.29</v>
      </c>
      <c r="H21" s="335">
        <f t="shared" si="0"/>
        <v>77.400000000000006</v>
      </c>
      <c r="I21" s="334">
        <v>0.12</v>
      </c>
      <c r="J21" s="333">
        <f t="shared" si="1"/>
        <v>7.1999999999999993</v>
      </c>
      <c r="K21" s="332"/>
      <c r="L21" s="331"/>
      <c r="M21" s="331">
        <f t="shared" si="2"/>
        <v>0.6</v>
      </c>
      <c r="N21" s="330">
        <f t="shared" si="3"/>
        <v>60</v>
      </c>
      <c r="O21" s="330">
        <f t="shared" si="4"/>
        <v>108</v>
      </c>
      <c r="P21" s="330">
        <f t="shared" si="5"/>
        <v>156</v>
      </c>
      <c r="Q21" s="330">
        <f t="shared" si="6"/>
        <v>204</v>
      </c>
      <c r="R21" s="330">
        <f t="shared" si="7"/>
        <v>252</v>
      </c>
      <c r="S21" s="330">
        <f t="shared" si="8"/>
        <v>300</v>
      </c>
      <c r="Y21" s="403"/>
    </row>
    <row r="22" spans="2:25" ht="9" hidden="1" customHeight="1">
      <c r="B22" s="307"/>
      <c r="C22" s="307"/>
      <c r="D22" s="329" t="s">
        <v>637</v>
      </c>
      <c r="E22" s="328" t="s">
        <v>636</v>
      </c>
      <c r="F22" s="336">
        <v>100</v>
      </c>
      <c r="G22" s="337">
        <v>0.35</v>
      </c>
      <c r="H22" s="335">
        <f t="shared" si="0"/>
        <v>35</v>
      </c>
      <c r="I22" s="334">
        <v>5.0000000000000001E-3</v>
      </c>
      <c r="J22" s="333">
        <f t="shared" si="1"/>
        <v>0.5</v>
      </c>
      <c r="K22" s="332"/>
      <c r="L22" s="331"/>
      <c r="M22" s="331">
        <f t="shared" si="2"/>
        <v>1</v>
      </c>
      <c r="N22" s="330">
        <f t="shared" si="3"/>
        <v>100</v>
      </c>
      <c r="O22" s="330">
        <f t="shared" si="4"/>
        <v>180</v>
      </c>
      <c r="P22" s="330">
        <f t="shared" si="5"/>
        <v>260</v>
      </c>
      <c r="Q22" s="330">
        <f t="shared" si="6"/>
        <v>340</v>
      </c>
      <c r="R22" s="330">
        <f t="shared" si="7"/>
        <v>420</v>
      </c>
      <c r="S22" s="330">
        <f t="shared" si="8"/>
        <v>500</v>
      </c>
    </row>
    <row r="23" spans="2:25" ht="9" hidden="1" customHeight="1">
      <c r="B23" s="307"/>
      <c r="C23" s="307"/>
      <c r="D23" s="329" t="s">
        <v>635</v>
      </c>
      <c r="E23" s="328" t="s">
        <v>634</v>
      </c>
      <c r="F23" s="327">
        <v>8</v>
      </c>
      <c r="G23" s="326">
        <v>6</v>
      </c>
      <c r="H23" s="335">
        <f t="shared" si="0"/>
        <v>48</v>
      </c>
      <c r="I23" s="334">
        <v>1</v>
      </c>
      <c r="J23" s="333">
        <f t="shared" si="1"/>
        <v>8</v>
      </c>
      <c r="K23" s="332"/>
      <c r="L23" s="331"/>
      <c r="M23" s="331">
        <f t="shared" si="2"/>
        <v>0.08</v>
      </c>
      <c r="N23" s="330">
        <f t="shared" si="3"/>
        <v>8</v>
      </c>
      <c r="O23" s="402">
        <f t="shared" si="4"/>
        <v>14.4</v>
      </c>
      <c r="P23" s="330">
        <f t="shared" si="5"/>
        <v>20.8</v>
      </c>
      <c r="Q23" s="330">
        <f t="shared" si="6"/>
        <v>27.2</v>
      </c>
      <c r="R23" s="330">
        <f t="shared" si="7"/>
        <v>33.6</v>
      </c>
      <c r="S23" s="330">
        <f t="shared" si="8"/>
        <v>40</v>
      </c>
      <c r="Y23" s="401"/>
    </row>
    <row r="24" spans="2:25" ht="9" hidden="1" customHeight="1">
      <c r="B24" s="307"/>
      <c r="C24" s="307"/>
      <c r="D24" s="329" t="s">
        <v>633</v>
      </c>
      <c r="E24" s="328" t="s">
        <v>632</v>
      </c>
      <c r="F24" s="327">
        <v>540</v>
      </c>
      <c r="G24" s="337">
        <v>0.8</v>
      </c>
      <c r="H24" s="335">
        <f t="shared" si="0"/>
        <v>432</v>
      </c>
      <c r="I24" s="334">
        <v>0.11466999999999999</v>
      </c>
      <c r="J24" s="333">
        <f t="shared" si="1"/>
        <v>61.921799999999998</v>
      </c>
      <c r="K24" s="332"/>
      <c r="L24" s="331"/>
      <c r="M24" s="331">
        <f t="shared" si="2"/>
        <v>5.4</v>
      </c>
      <c r="N24" s="330">
        <f t="shared" si="3"/>
        <v>540</v>
      </c>
      <c r="O24" s="330">
        <f t="shared" si="4"/>
        <v>972.00000000000011</v>
      </c>
      <c r="P24" s="330">
        <f t="shared" si="5"/>
        <v>1404</v>
      </c>
      <c r="Q24" s="330">
        <f t="shared" si="6"/>
        <v>1836.0000000000002</v>
      </c>
      <c r="R24" s="330">
        <f t="shared" si="7"/>
        <v>2268</v>
      </c>
      <c r="S24" s="330">
        <f t="shared" si="8"/>
        <v>2700</v>
      </c>
      <c r="Y24" s="401"/>
    </row>
    <row r="25" spans="2:25" ht="9" hidden="1" customHeight="1">
      <c r="B25" s="307"/>
      <c r="C25" s="307"/>
      <c r="D25" s="329" t="s">
        <v>631</v>
      </c>
      <c r="E25" s="328" t="s">
        <v>630</v>
      </c>
      <c r="F25" s="336">
        <v>630</v>
      </c>
      <c r="G25" s="337">
        <v>0.8</v>
      </c>
      <c r="H25" s="335">
        <f t="shared" si="0"/>
        <v>504</v>
      </c>
      <c r="I25" s="334">
        <v>0.11466999999999999</v>
      </c>
      <c r="J25" s="333">
        <f t="shared" si="1"/>
        <v>72.242099999999994</v>
      </c>
      <c r="K25" s="332"/>
      <c r="L25" s="331"/>
      <c r="M25" s="331">
        <f t="shared" si="2"/>
        <v>6.3</v>
      </c>
      <c r="N25" s="330">
        <f t="shared" si="3"/>
        <v>630</v>
      </c>
      <c r="O25" s="330">
        <f t="shared" si="4"/>
        <v>1134</v>
      </c>
      <c r="P25" s="330">
        <f t="shared" si="5"/>
        <v>1638</v>
      </c>
      <c r="Q25" s="330">
        <f t="shared" si="6"/>
        <v>2142</v>
      </c>
      <c r="R25" s="330">
        <f t="shared" si="7"/>
        <v>2646</v>
      </c>
      <c r="S25" s="330">
        <f t="shared" si="8"/>
        <v>3150</v>
      </c>
      <c r="W25" s="401"/>
      <c r="X25" s="401"/>
      <c r="Y25" s="401"/>
    </row>
    <row r="26" spans="2:25" ht="9" hidden="1" customHeight="1">
      <c r="B26" s="307"/>
      <c r="C26" s="307"/>
      <c r="D26" s="329" t="s">
        <v>629</v>
      </c>
      <c r="E26" s="328" t="s">
        <v>628</v>
      </c>
      <c r="F26" s="327">
        <v>450</v>
      </c>
      <c r="G26" s="337">
        <v>0.8</v>
      </c>
      <c r="H26" s="335">
        <f t="shared" si="0"/>
        <v>360</v>
      </c>
      <c r="I26" s="334">
        <v>0.11466999999999999</v>
      </c>
      <c r="J26" s="333">
        <f t="shared" si="1"/>
        <v>51.601499999999994</v>
      </c>
      <c r="K26" s="332"/>
      <c r="L26" s="331"/>
      <c r="M26" s="331">
        <f t="shared" si="2"/>
        <v>4.5</v>
      </c>
      <c r="N26" s="330">
        <f t="shared" si="3"/>
        <v>450</v>
      </c>
      <c r="O26" s="330">
        <f t="shared" si="4"/>
        <v>810</v>
      </c>
      <c r="P26" s="330">
        <f t="shared" si="5"/>
        <v>1170</v>
      </c>
      <c r="Q26" s="330">
        <f t="shared" si="6"/>
        <v>1530</v>
      </c>
      <c r="R26" s="330">
        <f t="shared" si="7"/>
        <v>1890</v>
      </c>
      <c r="S26" s="330">
        <f t="shared" si="8"/>
        <v>2250</v>
      </c>
    </row>
    <row r="27" spans="2:25" ht="9" hidden="1" customHeight="1">
      <c r="B27" s="307"/>
      <c r="C27" s="307"/>
      <c r="D27" s="329" t="s">
        <v>627</v>
      </c>
      <c r="E27" s="400" t="s">
        <v>626</v>
      </c>
      <c r="F27" s="336">
        <v>180</v>
      </c>
      <c r="G27" s="337">
        <v>0.8</v>
      </c>
      <c r="H27" s="335">
        <f t="shared" si="0"/>
        <v>144</v>
      </c>
      <c r="I27" s="334">
        <v>0.11466999999999999</v>
      </c>
      <c r="J27" s="333">
        <f t="shared" si="1"/>
        <v>20.640599999999999</v>
      </c>
      <c r="K27" s="332"/>
      <c r="L27" s="331"/>
      <c r="M27" s="331">
        <f t="shared" si="2"/>
        <v>1.8</v>
      </c>
      <c r="N27" s="330">
        <f t="shared" si="3"/>
        <v>180</v>
      </c>
      <c r="O27" s="330">
        <f t="shared" si="4"/>
        <v>324</v>
      </c>
      <c r="P27" s="330">
        <f t="shared" si="5"/>
        <v>468</v>
      </c>
      <c r="Q27" s="330">
        <f t="shared" si="6"/>
        <v>612</v>
      </c>
      <c r="R27" s="330">
        <f t="shared" si="7"/>
        <v>756</v>
      </c>
      <c r="S27" s="330">
        <f t="shared" si="8"/>
        <v>900</v>
      </c>
    </row>
    <row r="28" spans="2:25" ht="10" hidden="1" customHeight="1">
      <c r="B28" s="307"/>
      <c r="C28" s="307"/>
      <c r="D28" s="329" t="s">
        <v>625</v>
      </c>
      <c r="E28" s="328" t="s">
        <v>624</v>
      </c>
      <c r="F28" s="327">
        <v>2200</v>
      </c>
      <c r="G28" s="337">
        <v>7.0000000000000007E-2</v>
      </c>
      <c r="H28" s="335">
        <f t="shared" si="0"/>
        <v>154.00000000000003</v>
      </c>
      <c r="I28" s="334">
        <v>7.0699999999999999E-3</v>
      </c>
      <c r="J28" s="333">
        <f t="shared" si="1"/>
        <v>15.554</v>
      </c>
      <c r="K28" s="332"/>
      <c r="L28" s="331"/>
      <c r="M28" s="331">
        <f t="shared" si="2"/>
        <v>22</v>
      </c>
      <c r="N28" s="330">
        <f t="shared" si="3"/>
        <v>2200</v>
      </c>
      <c r="O28" s="330">
        <f t="shared" si="4"/>
        <v>3960</v>
      </c>
      <c r="P28" s="330">
        <f t="shared" si="5"/>
        <v>5720</v>
      </c>
      <c r="Q28" s="330">
        <f t="shared" si="6"/>
        <v>7480</v>
      </c>
      <c r="R28" s="330">
        <f t="shared" si="7"/>
        <v>9240</v>
      </c>
      <c r="S28" s="330">
        <f t="shared" si="8"/>
        <v>11000</v>
      </c>
    </row>
    <row r="29" spans="2:25" ht="9" hidden="1" customHeight="1">
      <c r="B29" s="307"/>
      <c r="C29" s="307"/>
      <c r="D29" s="329" t="s">
        <v>623</v>
      </c>
      <c r="E29" s="328" t="s">
        <v>622</v>
      </c>
      <c r="F29" s="336">
        <v>4200</v>
      </c>
      <c r="G29" s="337">
        <v>7.0000000000000007E-2</v>
      </c>
      <c r="H29" s="335">
        <f t="shared" si="0"/>
        <v>294</v>
      </c>
      <c r="I29" s="334">
        <v>7.0699999999999999E-3</v>
      </c>
      <c r="J29" s="333">
        <f t="shared" si="1"/>
        <v>29.693999999999999</v>
      </c>
      <c r="K29" s="332"/>
      <c r="L29" s="331"/>
      <c r="M29" s="331">
        <f t="shared" si="2"/>
        <v>42</v>
      </c>
      <c r="N29" s="330">
        <f t="shared" si="3"/>
        <v>4200</v>
      </c>
      <c r="O29" s="330">
        <f t="shared" si="4"/>
        <v>7560</v>
      </c>
      <c r="P29" s="330">
        <f t="shared" si="5"/>
        <v>10920</v>
      </c>
      <c r="Q29" s="330">
        <f t="shared" si="6"/>
        <v>14280</v>
      </c>
      <c r="R29" s="330">
        <f t="shared" si="7"/>
        <v>17640</v>
      </c>
      <c r="S29" s="330">
        <f t="shared" si="8"/>
        <v>21000</v>
      </c>
    </row>
    <row r="30" spans="2:25" ht="9" hidden="1" customHeight="1">
      <c r="B30" s="307"/>
      <c r="C30" s="307"/>
      <c r="D30" s="329" t="s">
        <v>621</v>
      </c>
      <c r="E30" s="328" t="s">
        <v>620</v>
      </c>
      <c r="F30" s="336">
        <v>4200</v>
      </c>
      <c r="G30" s="337">
        <v>7.0000000000000007E-2</v>
      </c>
      <c r="H30" s="335">
        <f t="shared" si="0"/>
        <v>294</v>
      </c>
      <c r="I30" s="334">
        <v>7.0699999999999999E-3</v>
      </c>
      <c r="J30" s="333">
        <f t="shared" si="1"/>
        <v>29.693999999999999</v>
      </c>
      <c r="K30" s="332"/>
      <c r="L30" s="331"/>
      <c r="M30" s="331">
        <f t="shared" si="2"/>
        <v>42</v>
      </c>
      <c r="N30" s="330">
        <f t="shared" si="3"/>
        <v>4200</v>
      </c>
      <c r="O30" s="330">
        <f t="shared" si="4"/>
        <v>7560</v>
      </c>
      <c r="P30" s="330">
        <f t="shared" si="5"/>
        <v>10920</v>
      </c>
      <c r="Q30" s="330">
        <f t="shared" si="6"/>
        <v>14280</v>
      </c>
      <c r="R30" s="330">
        <f t="shared" si="7"/>
        <v>17640</v>
      </c>
      <c r="S30" s="330">
        <f t="shared" si="8"/>
        <v>21000</v>
      </c>
    </row>
    <row r="31" spans="2:25" ht="41" hidden="1" customHeight="1">
      <c r="B31" s="307"/>
      <c r="C31" s="307"/>
      <c r="D31" s="329" t="s">
        <v>619</v>
      </c>
      <c r="E31" s="328" t="s">
        <v>618</v>
      </c>
      <c r="F31" s="399">
        <v>1600</v>
      </c>
      <c r="G31" s="337">
        <v>7.0000000000000007E-2</v>
      </c>
      <c r="H31" s="335">
        <f t="shared" si="0"/>
        <v>112.00000000000001</v>
      </c>
      <c r="I31" s="334">
        <v>7.0699999999999999E-3</v>
      </c>
      <c r="J31" s="333">
        <f t="shared" si="1"/>
        <v>11.311999999999999</v>
      </c>
      <c r="K31" s="332"/>
      <c r="L31" s="331"/>
      <c r="M31" s="331">
        <f t="shared" si="2"/>
        <v>16</v>
      </c>
      <c r="N31" s="330">
        <f t="shared" si="3"/>
        <v>1600</v>
      </c>
      <c r="O31" s="330">
        <f t="shared" si="4"/>
        <v>2880</v>
      </c>
      <c r="P31" s="330">
        <f t="shared" si="5"/>
        <v>4160</v>
      </c>
      <c r="Q31" s="330">
        <f t="shared" si="6"/>
        <v>5440</v>
      </c>
      <c r="R31" s="330">
        <f t="shared" si="7"/>
        <v>6720</v>
      </c>
      <c r="S31" s="330">
        <f t="shared" si="8"/>
        <v>8000</v>
      </c>
    </row>
    <row r="32" spans="2:25" ht="19" hidden="1" customHeight="1">
      <c r="B32" s="307"/>
      <c r="C32" s="307"/>
      <c r="D32" s="329" t="s">
        <v>617</v>
      </c>
      <c r="E32" s="328" t="s">
        <v>616</v>
      </c>
      <c r="F32" s="336">
        <v>1100</v>
      </c>
      <c r="G32" s="337">
        <v>0.66</v>
      </c>
      <c r="H32" s="335">
        <f t="shared" si="0"/>
        <v>726</v>
      </c>
      <c r="I32" s="334">
        <v>4.2100000000000002E-3</v>
      </c>
      <c r="J32" s="333">
        <f t="shared" si="1"/>
        <v>4.6310000000000002</v>
      </c>
      <c r="K32" s="332"/>
      <c r="L32" s="331"/>
      <c r="M32" s="331">
        <f t="shared" si="2"/>
        <v>11</v>
      </c>
      <c r="N32" s="330">
        <f t="shared" si="3"/>
        <v>1100</v>
      </c>
      <c r="O32" s="330">
        <f t="shared" si="4"/>
        <v>1980</v>
      </c>
      <c r="P32" s="330">
        <f t="shared" si="5"/>
        <v>2860</v>
      </c>
      <c r="Q32" s="330">
        <f t="shared" si="6"/>
        <v>3740</v>
      </c>
      <c r="R32" s="330">
        <f t="shared" si="7"/>
        <v>4620</v>
      </c>
      <c r="S32" s="330">
        <f t="shared" si="8"/>
        <v>5500</v>
      </c>
    </row>
    <row r="33" spans="2:19" ht="10" hidden="1" customHeight="1">
      <c r="B33" s="307"/>
      <c r="C33" s="307"/>
      <c r="D33" s="329" t="s">
        <v>615</v>
      </c>
      <c r="E33" s="328" t="s">
        <v>614</v>
      </c>
      <c r="F33" s="336">
        <v>1100</v>
      </c>
      <c r="G33" s="337">
        <v>0.66</v>
      </c>
      <c r="H33" s="335">
        <f t="shared" si="0"/>
        <v>726</v>
      </c>
      <c r="I33" s="334">
        <v>4.2100000000000002E-3</v>
      </c>
      <c r="J33" s="333">
        <f t="shared" si="1"/>
        <v>4.6310000000000002</v>
      </c>
      <c r="K33" s="332"/>
      <c r="L33" s="331"/>
      <c r="M33" s="331">
        <f t="shared" si="2"/>
        <v>11</v>
      </c>
      <c r="N33" s="330">
        <f t="shared" si="3"/>
        <v>1100</v>
      </c>
      <c r="O33" s="330">
        <f t="shared" si="4"/>
        <v>1980</v>
      </c>
      <c r="P33" s="330">
        <f t="shared" si="5"/>
        <v>2860</v>
      </c>
      <c r="Q33" s="330">
        <f t="shared" si="6"/>
        <v>3740</v>
      </c>
      <c r="R33" s="330">
        <f t="shared" si="7"/>
        <v>4620</v>
      </c>
      <c r="S33" s="330">
        <f t="shared" si="8"/>
        <v>5500</v>
      </c>
    </row>
    <row r="34" spans="2:19" ht="9" hidden="1" customHeight="1">
      <c r="B34" s="307"/>
      <c r="C34" s="307"/>
      <c r="D34" s="329" t="s">
        <v>613</v>
      </c>
      <c r="E34" s="328" t="s">
        <v>612</v>
      </c>
      <c r="F34" s="336">
        <v>1100</v>
      </c>
      <c r="G34" s="337">
        <v>0.66</v>
      </c>
      <c r="H34" s="335">
        <f t="shared" si="0"/>
        <v>726</v>
      </c>
      <c r="I34" s="334">
        <v>4.2100000000000002E-3</v>
      </c>
      <c r="J34" s="333">
        <f t="shared" si="1"/>
        <v>4.6310000000000002</v>
      </c>
      <c r="K34" s="332"/>
      <c r="L34" s="331"/>
      <c r="M34" s="331">
        <f t="shared" si="2"/>
        <v>11</v>
      </c>
      <c r="N34" s="330">
        <f t="shared" si="3"/>
        <v>1100</v>
      </c>
      <c r="O34" s="330">
        <f t="shared" si="4"/>
        <v>1980</v>
      </c>
      <c r="P34" s="330">
        <f t="shared" si="5"/>
        <v>2860</v>
      </c>
      <c r="Q34" s="330">
        <f t="shared" si="6"/>
        <v>3740</v>
      </c>
      <c r="R34" s="330">
        <f t="shared" si="7"/>
        <v>4620</v>
      </c>
      <c r="S34" s="330">
        <f t="shared" si="8"/>
        <v>5500</v>
      </c>
    </row>
    <row r="35" spans="2:19" ht="10" hidden="1" customHeight="1">
      <c r="B35" s="307"/>
      <c r="C35" s="307"/>
      <c r="D35" s="329" t="s">
        <v>554</v>
      </c>
      <c r="E35" s="328" t="s">
        <v>553</v>
      </c>
      <c r="F35" s="398">
        <v>6000</v>
      </c>
      <c r="G35" s="337">
        <v>0.66</v>
      </c>
      <c r="H35" s="335">
        <f t="shared" si="0"/>
        <v>3960</v>
      </c>
      <c r="I35" s="334">
        <v>4.2100000000000002E-3</v>
      </c>
      <c r="J35" s="333">
        <f t="shared" si="1"/>
        <v>25.26</v>
      </c>
      <c r="K35" s="332"/>
      <c r="L35" s="331"/>
      <c r="M35" s="331">
        <f t="shared" si="2"/>
        <v>60</v>
      </c>
      <c r="N35" s="330">
        <f t="shared" si="3"/>
        <v>6000</v>
      </c>
      <c r="O35" s="330">
        <f t="shared" si="4"/>
        <v>10800</v>
      </c>
      <c r="P35" s="330">
        <f t="shared" si="5"/>
        <v>15600</v>
      </c>
      <c r="Q35" s="330">
        <f t="shared" si="6"/>
        <v>20400</v>
      </c>
      <c r="R35" s="330">
        <f t="shared" si="7"/>
        <v>25200</v>
      </c>
      <c r="S35" s="330">
        <f t="shared" si="8"/>
        <v>30000</v>
      </c>
    </row>
    <row r="36" spans="2:19" ht="10" hidden="1" customHeight="1">
      <c r="B36" s="307"/>
      <c r="C36" s="307"/>
      <c r="D36" s="329" t="s">
        <v>611</v>
      </c>
      <c r="E36" s="328" t="s">
        <v>610</v>
      </c>
      <c r="F36" s="336">
        <v>2700</v>
      </c>
      <c r="G36" s="337">
        <v>0.43</v>
      </c>
      <c r="H36" s="335">
        <f t="shared" si="0"/>
        <v>1161</v>
      </c>
      <c r="I36" s="334">
        <v>0.01</v>
      </c>
      <c r="J36" s="333">
        <f t="shared" si="1"/>
        <v>27</v>
      </c>
      <c r="K36" s="332"/>
      <c r="L36" s="331"/>
      <c r="M36" s="331">
        <f t="shared" si="2"/>
        <v>27</v>
      </c>
      <c r="N36" s="330">
        <f t="shared" si="3"/>
        <v>2700</v>
      </c>
      <c r="O36" s="330">
        <f t="shared" si="4"/>
        <v>4860</v>
      </c>
      <c r="P36" s="330">
        <f t="shared" si="5"/>
        <v>7020</v>
      </c>
      <c r="Q36" s="330">
        <f t="shared" si="6"/>
        <v>9180</v>
      </c>
      <c r="R36" s="330">
        <f t="shared" si="7"/>
        <v>11340</v>
      </c>
      <c r="S36" s="330">
        <f t="shared" si="8"/>
        <v>13500</v>
      </c>
    </row>
    <row r="37" spans="2:19" ht="10" hidden="1" customHeight="1">
      <c r="B37" s="307"/>
      <c r="C37" s="307"/>
      <c r="D37" s="329" t="s">
        <v>609</v>
      </c>
      <c r="E37" s="328" t="s">
        <v>608</v>
      </c>
      <c r="F37" s="327">
        <v>30</v>
      </c>
      <c r="G37" s="396">
        <v>25</v>
      </c>
      <c r="H37" s="335">
        <f t="shared" si="0"/>
        <v>750</v>
      </c>
      <c r="I37" s="334">
        <v>0.02</v>
      </c>
      <c r="J37" s="333">
        <f t="shared" si="1"/>
        <v>0.6</v>
      </c>
      <c r="K37" s="332"/>
      <c r="L37" s="331"/>
      <c r="M37" s="331">
        <f t="shared" si="2"/>
        <v>0.3</v>
      </c>
      <c r="N37" s="330">
        <f t="shared" si="3"/>
        <v>30</v>
      </c>
      <c r="O37" s="330">
        <f t="shared" si="4"/>
        <v>54</v>
      </c>
      <c r="P37" s="330">
        <f t="shared" si="5"/>
        <v>78</v>
      </c>
      <c r="Q37" s="330">
        <f t="shared" si="6"/>
        <v>102</v>
      </c>
      <c r="R37" s="330">
        <f t="shared" si="7"/>
        <v>126</v>
      </c>
      <c r="S37" s="330">
        <f t="shared" si="8"/>
        <v>150</v>
      </c>
    </row>
    <row r="38" spans="2:19" ht="10" hidden="1" customHeight="1">
      <c r="B38" s="307"/>
      <c r="C38" s="307"/>
      <c r="D38" s="329" t="s">
        <v>607</v>
      </c>
      <c r="E38" s="328" t="s">
        <v>606</v>
      </c>
      <c r="F38" s="336">
        <v>40</v>
      </c>
      <c r="G38" s="337">
        <v>0.82</v>
      </c>
      <c r="H38" s="335">
        <f t="shared" si="0"/>
        <v>32.799999999999997</v>
      </c>
      <c r="I38" s="334">
        <v>0.33</v>
      </c>
      <c r="J38" s="333">
        <f t="shared" si="1"/>
        <v>13.200000000000001</v>
      </c>
      <c r="K38" s="332"/>
      <c r="L38" s="331"/>
      <c r="M38" s="331">
        <f t="shared" si="2"/>
        <v>0.4</v>
      </c>
      <c r="N38" s="330">
        <f t="shared" si="3"/>
        <v>40</v>
      </c>
      <c r="O38" s="330">
        <f t="shared" si="4"/>
        <v>72</v>
      </c>
      <c r="P38" s="330">
        <f t="shared" si="5"/>
        <v>104</v>
      </c>
      <c r="Q38" s="330">
        <f t="shared" si="6"/>
        <v>136</v>
      </c>
      <c r="R38" s="330">
        <f t="shared" si="7"/>
        <v>168</v>
      </c>
      <c r="S38" s="330">
        <f t="shared" si="8"/>
        <v>200</v>
      </c>
    </row>
    <row r="39" spans="2:19" ht="10" hidden="1" customHeight="1">
      <c r="B39" s="307"/>
      <c r="C39" s="307"/>
      <c r="D39" s="329" t="s">
        <v>605</v>
      </c>
      <c r="E39" s="328" t="s">
        <v>604</v>
      </c>
      <c r="F39" s="336">
        <v>100</v>
      </c>
      <c r="G39" s="397">
        <v>6.18</v>
      </c>
      <c r="H39" s="335">
        <f t="shared" si="0"/>
        <v>618</v>
      </c>
      <c r="I39" s="395">
        <v>2</v>
      </c>
      <c r="J39" s="333">
        <f t="shared" si="1"/>
        <v>200</v>
      </c>
      <c r="K39" s="332"/>
      <c r="L39" s="331"/>
      <c r="M39" s="331">
        <f t="shared" si="2"/>
        <v>1</v>
      </c>
      <c r="N39" s="330">
        <f t="shared" si="3"/>
        <v>100</v>
      </c>
      <c r="O39" s="330">
        <f t="shared" si="4"/>
        <v>180</v>
      </c>
      <c r="P39" s="330">
        <f t="shared" si="5"/>
        <v>260</v>
      </c>
      <c r="Q39" s="330">
        <f t="shared" si="6"/>
        <v>340</v>
      </c>
      <c r="R39" s="330">
        <f t="shared" si="7"/>
        <v>420</v>
      </c>
      <c r="S39" s="330">
        <f t="shared" si="8"/>
        <v>500</v>
      </c>
    </row>
    <row r="40" spans="2:19" ht="10" hidden="1" customHeight="1">
      <c r="B40" s="307"/>
      <c r="C40" s="307"/>
      <c r="D40" s="329" t="s">
        <v>603</v>
      </c>
      <c r="E40" s="328" t="s">
        <v>602</v>
      </c>
      <c r="F40" s="327">
        <v>20</v>
      </c>
      <c r="G40" s="396">
        <v>30.28</v>
      </c>
      <c r="H40" s="335">
        <f t="shared" si="0"/>
        <v>605.6</v>
      </c>
      <c r="I40" s="395">
        <v>2</v>
      </c>
      <c r="J40" s="333">
        <f t="shared" si="1"/>
        <v>40</v>
      </c>
      <c r="K40" s="332"/>
      <c r="L40" s="331"/>
      <c r="M40" s="331">
        <f t="shared" si="2"/>
        <v>0.2</v>
      </c>
      <c r="N40" s="330">
        <f t="shared" si="3"/>
        <v>20</v>
      </c>
      <c r="O40" s="330">
        <f t="shared" si="4"/>
        <v>36</v>
      </c>
      <c r="P40" s="330">
        <f t="shared" si="5"/>
        <v>52</v>
      </c>
      <c r="Q40" s="330">
        <f t="shared" si="6"/>
        <v>68</v>
      </c>
      <c r="R40" s="330">
        <f t="shared" si="7"/>
        <v>84</v>
      </c>
      <c r="S40" s="330">
        <f t="shared" si="8"/>
        <v>100</v>
      </c>
    </row>
    <row r="41" spans="2:19" ht="10" hidden="1" customHeight="1">
      <c r="B41" s="307"/>
      <c r="C41" s="307"/>
      <c r="D41" s="329" t="s">
        <v>601</v>
      </c>
      <c r="E41" s="328" t="s">
        <v>600</v>
      </c>
      <c r="F41" s="327">
        <v>20</v>
      </c>
      <c r="G41" s="326">
        <v>17.8</v>
      </c>
      <c r="H41" s="335">
        <f t="shared" si="0"/>
        <v>356</v>
      </c>
      <c r="I41" s="395">
        <v>5</v>
      </c>
      <c r="J41" s="333">
        <f t="shared" si="1"/>
        <v>100</v>
      </c>
      <c r="K41" s="332"/>
      <c r="L41" s="331"/>
      <c r="M41" s="331">
        <f t="shared" si="2"/>
        <v>0.2</v>
      </c>
      <c r="N41" s="330">
        <f t="shared" si="3"/>
        <v>20</v>
      </c>
      <c r="O41" s="330">
        <f t="shared" si="4"/>
        <v>36</v>
      </c>
      <c r="P41" s="330">
        <f t="shared" si="5"/>
        <v>52</v>
      </c>
      <c r="Q41" s="330">
        <f t="shared" si="6"/>
        <v>68</v>
      </c>
      <c r="R41" s="330">
        <f t="shared" si="7"/>
        <v>84</v>
      </c>
      <c r="S41" s="330">
        <f t="shared" si="8"/>
        <v>100</v>
      </c>
    </row>
    <row r="42" spans="2:19" ht="10" hidden="1" customHeight="1">
      <c r="B42" s="307"/>
      <c r="C42" s="307"/>
      <c r="D42" s="394"/>
      <c r="E42" s="393"/>
      <c r="F42" s="392"/>
      <c r="G42" s="391"/>
      <c r="H42" s="325">
        <f>SUM(H20:H41)</f>
        <v>16015.8</v>
      </c>
      <c r="I42" s="390"/>
      <c r="J42" s="389"/>
      <c r="K42" s="322"/>
      <c r="L42" s="371"/>
      <c r="M42" s="371"/>
    </row>
    <row r="43" spans="2:19" hidden="1">
      <c r="B43" s="307"/>
      <c r="C43" s="307"/>
      <c r="D43" s="463" t="s">
        <v>599</v>
      </c>
      <c r="E43" s="463"/>
      <c r="F43" s="388"/>
      <c r="G43" s="388"/>
      <c r="H43" s="387"/>
      <c r="I43" s="386"/>
      <c r="J43" s="385"/>
      <c r="K43" s="384"/>
      <c r="L43" s="383"/>
      <c r="M43" s="383"/>
      <c r="N43" s="370" t="s">
        <v>591</v>
      </c>
      <c r="O43" s="369" t="s">
        <v>590</v>
      </c>
      <c r="P43" s="369" t="s">
        <v>589</v>
      </c>
      <c r="Q43" s="369" t="s">
        <v>549</v>
      </c>
      <c r="R43" s="369" t="s">
        <v>588</v>
      </c>
      <c r="S43" s="369" t="s">
        <v>587</v>
      </c>
    </row>
    <row r="44" spans="2:19" ht="16.5" hidden="1">
      <c r="B44" s="307"/>
      <c r="C44" s="307"/>
      <c r="D44" s="368"/>
      <c r="E44" s="367" t="s">
        <v>598</v>
      </c>
      <c r="F44" s="366"/>
      <c r="G44" s="365"/>
      <c r="H44" s="365"/>
      <c r="I44" s="364"/>
      <c r="J44" s="363"/>
      <c r="K44" s="362"/>
      <c r="L44" s="382"/>
      <c r="M44" s="382"/>
      <c r="N44" s="361" t="s">
        <v>585</v>
      </c>
      <c r="O44" s="361" t="s">
        <v>585</v>
      </c>
      <c r="P44" s="361" t="s">
        <v>585</v>
      </c>
      <c r="Q44" s="361" t="s">
        <v>585</v>
      </c>
      <c r="R44" s="361" t="s">
        <v>585</v>
      </c>
      <c r="S44" s="361" t="s">
        <v>585</v>
      </c>
    </row>
    <row r="45" spans="2:19" ht="62" hidden="1">
      <c r="B45" s="307"/>
      <c r="C45" s="307"/>
      <c r="D45" s="360" t="s">
        <v>584</v>
      </c>
      <c r="E45" s="359" t="s">
        <v>583</v>
      </c>
      <c r="F45" s="358" t="s">
        <v>582</v>
      </c>
      <c r="G45" s="357" t="s">
        <v>581</v>
      </c>
      <c r="H45" s="356" t="s">
        <v>580</v>
      </c>
      <c r="I45" s="355" t="s">
        <v>579</v>
      </c>
      <c r="J45" s="354"/>
      <c r="K45" s="353"/>
      <c r="L45" s="381"/>
      <c r="M45" s="381"/>
      <c r="N45" s="352" t="s">
        <v>597</v>
      </c>
      <c r="O45" s="352" t="s">
        <v>596</v>
      </c>
      <c r="P45" s="352" t="s">
        <v>595</v>
      </c>
      <c r="Q45" s="352" t="s">
        <v>594</v>
      </c>
      <c r="R45" s="352" t="s">
        <v>593</v>
      </c>
      <c r="S45" s="352" t="s">
        <v>592</v>
      </c>
    </row>
    <row r="46" spans="2:19" ht="31.5" hidden="1">
      <c r="B46" s="307"/>
      <c r="C46" s="307"/>
      <c r="D46" s="351" t="s">
        <v>572</v>
      </c>
      <c r="E46" s="328" t="s">
        <v>571</v>
      </c>
      <c r="F46" s="338">
        <v>40</v>
      </c>
      <c r="G46" s="347">
        <v>10.45</v>
      </c>
      <c r="H46" s="340">
        <f t="shared" ref="H46:H54" si="9">F46*G46</f>
        <v>418</v>
      </c>
      <c r="I46" s="339">
        <v>0.54100000000000004</v>
      </c>
      <c r="J46" s="372"/>
      <c r="K46" s="332"/>
      <c r="L46" s="331"/>
      <c r="M46" s="331">
        <f t="shared" ref="M46:M54" si="10">F46/160</f>
        <v>0.25</v>
      </c>
      <c r="N46" s="330">
        <f t="shared" ref="N46:N54" si="11">200*$M46</f>
        <v>50</v>
      </c>
      <c r="O46" s="330">
        <f t="shared" ref="O46:O54" si="12">320*$M46</f>
        <v>80</v>
      </c>
      <c r="P46" s="330">
        <f t="shared" ref="P46:P54" si="13">448*$M46</f>
        <v>112</v>
      </c>
      <c r="Q46" s="330">
        <f t="shared" ref="Q46:Q54" si="14">568*$M46</f>
        <v>142</v>
      </c>
      <c r="R46" s="330">
        <f t="shared" ref="R46:R54" si="15">688*$M46</f>
        <v>172</v>
      </c>
      <c r="S46" s="330">
        <f t="shared" ref="S46:S54" si="16">800*$M46</f>
        <v>200</v>
      </c>
    </row>
    <row r="47" spans="2:19" ht="31.5" hidden="1">
      <c r="B47" s="307"/>
      <c r="C47" s="307"/>
      <c r="D47" s="350" t="s">
        <v>570</v>
      </c>
      <c r="E47" s="328" t="s">
        <v>569</v>
      </c>
      <c r="F47" s="380">
        <v>70</v>
      </c>
      <c r="G47" s="347">
        <v>10.45</v>
      </c>
      <c r="H47" s="340">
        <f t="shared" si="9"/>
        <v>731.5</v>
      </c>
      <c r="I47" s="339">
        <v>0.54100000000000004</v>
      </c>
      <c r="J47" s="372"/>
      <c r="K47" s="332"/>
      <c r="L47" s="331"/>
      <c r="M47" s="331">
        <f t="shared" si="10"/>
        <v>0.4375</v>
      </c>
      <c r="N47" s="330">
        <f t="shared" si="11"/>
        <v>87.5</v>
      </c>
      <c r="O47" s="330">
        <f t="shared" si="12"/>
        <v>140</v>
      </c>
      <c r="P47" s="330">
        <f t="shared" si="13"/>
        <v>196</v>
      </c>
      <c r="Q47" s="330">
        <f t="shared" si="14"/>
        <v>248.5</v>
      </c>
      <c r="R47" s="330">
        <f t="shared" si="15"/>
        <v>301</v>
      </c>
      <c r="S47" s="330">
        <f t="shared" si="16"/>
        <v>350</v>
      </c>
    </row>
    <row r="48" spans="2:19" ht="31.5" hidden="1">
      <c r="B48" s="307"/>
      <c r="C48" s="307"/>
      <c r="D48" s="349" t="s">
        <v>568</v>
      </c>
      <c r="E48" s="328" t="s">
        <v>567</v>
      </c>
      <c r="F48" s="379">
        <v>60</v>
      </c>
      <c r="G48" s="347">
        <v>10.45</v>
      </c>
      <c r="H48" s="340">
        <f t="shared" si="9"/>
        <v>627</v>
      </c>
      <c r="I48" s="339">
        <v>0.54100000000000004</v>
      </c>
      <c r="J48" s="372"/>
      <c r="K48" s="332"/>
      <c r="L48" s="331"/>
      <c r="M48" s="331">
        <f t="shared" si="10"/>
        <v>0.375</v>
      </c>
      <c r="N48" s="330">
        <f t="shared" si="11"/>
        <v>75</v>
      </c>
      <c r="O48" s="330">
        <f t="shared" si="12"/>
        <v>120</v>
      </c>
      <c r="P48" s="330">
        <f t="shared" si="13"/>
        <v>168</v>
      </c>
      <c r="Q48" s="330">
        <f t="shared" si="14"/>
        <v>213</v>
      </c>
      <c r="R48" s="330">
        <f t="shared" si="15"/>
        <v>258</v>
      </c>
      <c r="S48" s="330">
        <f t="shared" si="16"/>
        <v>300</v>
      </c>
    </row>
    <row r="49" spans="2:19" ht="31.5" hidden="1">
      <c r="B49" s="307"/>
      <c r="C49" s="307"/>
      <c r="D49" s="348" t="s">
        <v>566</v>
      </c>
      <c r="E49" s="328" t="s">
        <v>565</v>
      </c>
      <c r="F49" s="378">
        <v>30</v>
      </c>
      <c r="G49" s="347">
        <v>10.45</v>
      </c>
      <c r="H49" s="340">
        <f t="shared" si="9"/>
        <v>313.5</v>
      </c>
      <c r="I49" s="339">
        <v>0.54100000000000004</v>
      </c>
      <c r="J49" s="372"/>
      <c r="K49" s="332"/>
      <c r="L49" s="331"/>
      <c r="M49" s="331">
        <f t="shared" si="10"/>
        <v>0.1875</v>
      </c>
      <c r="N49" s="330">
        <f t="shared" si="11"/>
        <v>37.5</v>
      </c>
      <c r="O49" s="330">
        <f t="shared" si="12"/>
        <v>60</v>
      </c>
      <c r="P49" s="330">
        <f t="shared" si="13"/>
        <v>84</v>
      </c>
      <c r="Q49" s="330">
        <f t="shared" si="14"/>
        <v>106.5</v>
      </c>
      <c r="R49" s="330">
        <f t="shared" si="15"/>
        <v>129</v>
      </c>
      <c r="S49" s="330">
        <f t="shared" si="16"/>
        <v>150</v>
      </c>
    </row>
    <row r="50" spans="2:19" ht="21" hidden="1">
      <c r="B50" s="307"/>
      <c r="C50" s="307"/>
      <c r="D50" s="346" t="s">
        <v>564</v>
      </c>
      <c r="E50" s="328" t="s">
        <v>563</v>
      </c>
      <c r="F50" s="377">
        <v>25</v>
      </c>
      <c r="G50" s="341">
        <v>6.1</v>
      </c>
      <c r="H50" s="340">
        <f t="shared" si="9"/>
        <v>152.5</v>
      </c>
      <c r="I50" s="339">
        <v>1.4370000000000001</v>
      </c>
      <c r="J50" s="372"/>
      <c r="K50" s="332"/>
      <c r="L50" s="331"/>
      <c r="M50" s="331">
        <f t="shared" si="10"/>
        <v>0.15625</v>
      </c>
      <c r="N50" s="330">
        <f t="shared" si="11"/>
        <v>31.25</v>
      </c>
      <c r="O50" s="330">
        <f t="shared" si="12"/>
        <v>50</v>
      </c>
      <c r="P50" s="330">
        <f t="shared" si="13"/>
        <v>70</v>
      </c>
      <c r="Q50" s="330">
        <f t="shared" si="14"/>
        <v>88.75</v>
      </c>
      <c r="R50" s="330">
        <f t="shared" si="15"/>
        <v>107.5</v>
      </c>
      <c r="S50" s="330">
        <f t="shared" si="16"/>
        <v>125</v>
      </c>
    </row>
    <row r="51" spans="2:19" ht="21" hidden="1">
      <c r="B51" s="307"/>
      <c r="C51" s="307"/>
      <c r="D51" s="345" t="s">
        <v>562</v>
      </c>
      <c r="E51" s="328" t="s">
        <v>561</v>
      </c>
      <c r="F51" s="376">
        <v>50</v>
      </c>
      <c r="G51" s="341">
        <v>6.1</v>
      </c>
      <c r="H51" s="340">
        <f t="shared" si="9"/>
        <v>305</v>
      </c>
      <c r="I51" s="339">
        <v>1.4370000000000001</v>
      </c>
      <c r="J51" s="372"/>
      <c r="K51" s="332"/>
      <c r="L51" s="331"/>
      <c r="M51" s="331">
        <f t="shared" si="10"/>
        <v>0.3125</v>
      </c>
      <c r="N51" s="330">
        <f t="shared" si="11"/>
        <v>62.5</v>
      </c>
      <c r="O51" s="330">
        <f t="shared" si="12"/>
        <v>100</v>
      </c>
      <c r="P51" s="330">
        <f t="shared" si="13"/>
        <v>140</v>
      </c>
      <c r="Q51" s="330">
        <f t="shared" si="14"/>
        <v>177.5</v>
      </c>
      <c r="R51" s="330">
        <f t="shared" si="15"/>
        <v>215</v>
      </c>
      <c r="S51" s="330">
        <f t="shared" si="16"/>
        <v>250</v>
      </c>
    </row>
    <row r="52" spans="2:19" ht="21" hidden="1">
      <c r="B52" s="307"/>
      <c r="C52" s="307"/>
      <c r="D52" s="344" t="s">
        <v>560</v>
      </c>
      <c r="E52" s="328" t="s">
        <v>559</v>
      </c>
      <c r="F52" s="375">
        <v>40</v>
      </c>
      <c r="G52" s="341">
        <v>6.1</v>
      </c>
      <c r="H52" s="340">
        <f t="shared" si="9"/>
        <v>244</v>
      </c>
      <c r="I52" s="339">
        <v>1.4370000000000001</v>
      </c>
      <c r="J52" s="372"/>
      <c r="K52" s="332"/>
      <c r="L52" s="331"/>
      <c r="M52" s="331">
        <f t="shared" si="10"/>
        <v>0.25</v>
      </c>
      <c r="N52" s="330">
        <f t="shared" si="11"/>
        <v>50</v>
      </c>
      <c r="O52" s="330">
        <f t="shared" si="12"/>
        <v>80</v>
      </c>
      <c r="P52" s="330">
        <f t="shared" si="13"/>
        <v>112</v>
      </c>
      <c r="Q52" s="330">
        <f t="shared" si="14"/>
        <v>142</v>
      </c>
      <c r="R52" s="330">
        <f t="shared" si="15"/>
        <v>172</v>
      </c>
      <c r="S52" s="330">
        <f t="shared" si="16"/>
        <v>200</v>
      </c>
    </row>
    <row r="53" spans="2:19" ht="21" hidden="1">
      <c r="B53" s="307"/>
      <c r="C53" s="307"/>
      <c r="D53" s="343" t="s">
        <v>558</v>
      </c>
      <c r="E53" s="328" t="s">
        <v>557</v>
      </c>
      <c r="F53" s="374">
        <v>30</v>
      </c>
      <c r="G53" s="341">
        <v>6.1</v>
      </c>
      <c r="H53" s="340">
        <f t="shared" si="9"/>
        <v>183</v>
      </c>
      <c r="I53" s="339">
        <v>1.4370000000000001</v>
      </c>
      <c r="J53" s="372"/>
      <c r="K53" s="332"/>
      <c r="L53" s="331"/>
      <c r="M53" s="331">
        <f t="shared" si="10"/>
        <v>0.1875</v>
      </c>
      <c r="N53" s="330">
        <f t="shared" si="11"/>
        <v>37.5</v>
      </c>
      <c r="O53" s="330">
        <f t="shared" si="12"/>
        <v>60</v>
      </c>
      <c r="P53" s="330">
        <f t="shared" si="13"/>
        <v>84</v>
      </c>
      <c r="Q53" s="330">
        <f t="shared" si="14"/>
        <v>106.5</v>
      </c>
      <c r="R53" s="330">
        <f t="shared" si="15"/>
        <v>129</v>
      </c>
      <c r="S53" s="330">
        <f t="shared" si="16"/>
        <v>150</v>
      </c>
    </row>
    <row r="54" spans="2:19" ht="21" hidden="1">
      <c r="B54" s="307"/>
      <c r="C54" s="307"/>
      <c r="D54" s="342" t="s">
        <v>556</v>
      </c>
      <c r="E54" s="328" t="s">
        <v>555</v>
      </c>
      <c r="F54" s="373">
        <v>15</v>
      </c>
      <c r="G54" s="341">
        <v>6.1</v>
      </c>
      <c r="H54" s="340">
        <f t="shared" si="9"/>
        <v>91.5</v>
      </c>
      <c r="I54" s="339">
        <v>1.4370000000000001</v>
      </c>
      <c r="J54" s="372"/>
      <c r="K54" s="332"/>
      <c r="L54" s="331"/>
      <c r="M54" s="331">
        <f t="shared" si="10"/>
        <v>9.375E-2</v>
      </c>
      <c r="N54" s="330">
        <f t="shared" si="11"/>
        <v>18.75</v>
      </c>
      <c r="O54" s="330">
        <f t="shared" si="12"/>
        <v>30</v>
      </c>
      <c r="P54" s="330">
        <f t="shared" si="13"/>
        <v>42</v>
      </c>
      <c r="Q54" s="330">
        <f t="shared" si="14"/>
        <v>53.25</v>
      </c>
      <c r="R54" s="330">
        <f t="shared" si="15"/>
        <v>64.5</v>
      </c>
      <c r="S54" s="330">
        <f t="shared" si="16"/>
        <v>75</v>
      </c>
    </row>
    <row r="55" spans="2:19" hidden="1">
      <c r="B55" s="307"/>
      <c r="C55" s="307"/>
      <c r="D55" s="329"/>
      <c r="E55" s="328"/>
      <c r="F55" s="327"/>
      <c r="G55" s="326"/>
      <c r="H55" s="325">
        <f>SUM(H46:H54)</f>
        <v>3066</v>
      </c>
      <c r="I55" s="324"/>
      <c r="J55" s="323"/>
      <c r="K55" s="322"/>
      <c r="L55" s="371"/>
      <c r="M55" s="371"/>
    </row>
    <row r="56" spans="2:19" hidden="1">
      <c r="B56" s="307"/>
      <c r="C56" s="307"/>
      <c r="D56" s="303"/>
      <c r="E56" s="303"/>
      <c r="F56" s="303"/>
      <c r="G56" s="303"/>
      <c r="H56" s="303"/>
      <c r="I56" s="320"/>
      <c r="J56" s="312"/>
      <c r="K56" s="321"/>
      <c r="N56" s="370" t="s">
        <v>591</v>
      </c>
      <c r="O56" s="369" t="s">
        <v>590</v>
      </c>
      <c r="P56" s="369" t="s">
        <v>589</v>
      </c>
      <c r="Q56" s="369" t="s">
        <v>549</v>
      </c>
      <c r="R56" s="369" t="s">
        <v>588</v>
      </c>
      <c r="S56" s="369" t="s">
        <v>587</v>
      </c>
    </row>
    <row r="57" spans="2:19" ht="16.5" hidden="1">
      <c r="B57" s="307"/>
      <c r="C57" s="307"/>
      <c r="D57" s="368"/>
      <c r="E57" s="367" t="s">
        <v>586</v>
      </c>
      <c r="F57" s="366"/>
      <c r="G57" s="365"/>
      <c r="H57" s="365"/>
      <c r="I57" s="364"/>
      <c r="J57" s="363"/>
      <c r="K57" s="362"/>
      <c r="N57" s="361" t="s">
        <v>585</v>
      </c>
      <c r="O57" s="361" t="s">
        <v>585</v>
      </c>
      <c r="P57" s="361" t="s">
        <v>585</v>
      </c>
      <c r="Q57" s="361" t="s">
        <v>585</v>
      </c>
      <c r="R57" s="361" t="s">
        <v>585</v>
      </c>
      <c r="S57" s="361" t="s">
        <v>585</v>
      </c>
    </row>
    <row r="58" spans="2:19" ht="93" hidden="1">
      <c r="B58" s="307"/>
      <c r="C58" s="307"/>
      <c r="D58" s="360" t="s">
        <v>584</v>
      </c>
      <c r="E58" s="359" t="s">
        <v>583</v>
      </c>
      <c r="F58" s="358" t="s">
        <v>582</v>
      </c>
      <c r="G58" s="357" t="s">
        <v>581</v>
      </c>
      <c r="H58" s="356" t="s">
        <v>580</v>
      </c>
      <c r="I58" s="355" t="s">
        <v>579</v>
      </c>
      <c r="J58" s="354"/>
      <c r="K58" s="353"/>
      <c r="N58" s="352" t="s">
        <v>578</v>
      </c>
      <c r="O58" s="352" t="s">
        <v>577</v>
      </c>
      <c r="P58" s="352" t="s">
        <v>576</v>
      </c>
      <c r="Q58" s="352" t="s">
        <v>575</v>
      </c>
      <c r="R58" s="352" t="s">
        <v>574</v>
      </c>
      <c r="S58" s="352" t="s">
        <v>573</v>
      </c>
    </row>
    <row r="59" spans="2:19" ht="31.5" hidden="1">
      <c r="B59" s="307"/>
      <c r="C59" s="307"/>
      <c r="D59" s="351" t="s">
        <v>572</v>
      </c>
      <c r="E59" s="328" t="s">
        <v>571</v>
      </c>
      <c r="F59" s="338">
        <f t="shared" ref="F59:F67" si="17">F46/4</f>
        <v>10</v>
      </c>
      <c r="G59" s="347">
        <v>10.45</v>
      </c>
      <c r="H59" s="340">
        <f t="shared" ref="H59:H69" si="18">F59*G59</f>
        <v>104.5</v>
      </c>
      <c r="I59" s="339">
        <v>0.54100000000000004</v>
      </c>
      <c r="J59" s="333">
        <f t="shared" ref="J59:J69" si="19">F59*I59</f>
        <v>5.41</v>
      </c>
      <c r="K59" s="332"/>
      <c r="M59" s="331">
        <f t="shared" ref="M59:M69" si="20">F59/40</f>
        <v>0.25</v>
      </c>
      <c r="N59" s="330">
        <f t="shared" ref="N59:N69" si="21">48*$M59</f>
        <v>12</v>
      </c>
      <c r="O59" s="330">
        <f t="shared" ref="O59:O69" si="22">56*$M59</f>
        <v>14</v>
      </c>
      <c r="P59" s="330">
        <f t="shared" ref="P59:P69" si="23">64*$M59</f>
        <v>16</v>
      </c>
      <c r="Q59" s="330">
        <f t="shared" ref="Q59:Q69" si="24">72*$M59</f>
        <v>18</v>
      </c>
      <c r="R59" s="330">
        <f t="shared" ref="R59:R69" si="25">80*$M59</f>
        <v>20</v>
      </c>
      <c r="S59" s="330">
        <f t="shared" ref="S59:S69" si="26">88*$M59</f>
        <v>22</v>
      </c>
    </row>
    <row r="60" spans="2:19" ht="31.5" hidden="1">
      <c r="B60" s="307"/>
      <c r="C60" s="307"/>
      <c r="D60" s="350" t="s">
        <v>570</v>
      </c>
      <c r="E60" s="328" t="s">
        <v>569</v>
      </c>
      <c r="F60" s="338">
        <f t="shared" si="17"/>
        <v>17.5</v>
      </c>
      <c r="G60" s="347">
        <v>10.45</v>
      </c>
      <c r="H60" s="340">
        <f t="shared" si="18"/>
        <v>182.875</v>
      </c>
      <c r="I60" s="339">
        <v>0.54100000000000004</v>
      </c>
      <c r="J60" s="333">
        <f t="shared" si="19"/>
        <v>9.4675000000000011</v>
      </c>
      <c r="K60" s="332"/>
      <c r="M60" s="331">
        <f t="shared" si="20"/>
        <v>0.4375</v>
      </c>
      <c r="N60" s="330">
        <f t="shared" si="21"/>
        <v>21</v>
      </c>
      <c r="O60" s="330">
        <f t="shared" si="22"/>
        <v>24.5</v>
      </c>
      <c r="P60" s="330">
        <f t="shared" si="23"/>
        <v>28</v>
      </c>
      <c r="Q60" s="330">
        <f t="shared" si="24"/>
        <v>31.5</v>
      </c>
      <c r="R60" s="330">
        <f t="shared" si="25"/>
        <v>35</v>
      </c>
      <c r="S60" s="330">
        <f t="shared" si="26"/>
        <v>38.5</v>
      </c>
    </row>
    <row r="61" spans="2:19" ht="31.5" hidden="1">
      <c r="B61" s="307"/>
      <c r="C61" s="307"/>
      <c r="D61" s="349" t="s">
        <v>568</v>
      </c>
      <c r="E61" s="328" t="s">
        <v>567</v>
      </c>
      <c r="F61" s="338">
        <f t="shared" si="17"/>
        <v>15</v>
      </c>
      <c r="G61" s="347">
        <v>10.45</v>
      </c>
      <c r="H61" s="340">
        <f t="shared" si="18"/>
        <v>156.75</v>
      </c>
      <c r="I61" s="339">
        <v>0.54100000000000004</v>
      </c>
      <c r="J61" s="333">
        <f t="shared" si="19"/>
        <v>8.1150000000000002</v>
      </c>
      <c r="K61" s="332"/>
      <c r="M61" s="331">
        <f t="shared" si="20"/>
        <v>0.375</v>
      </c>
      <c r="N61" s="330">
        <f t="shared" si="21"/>
        <v>18</v>
      </c>
      <c r="O61" s="330">
        <f t="shared" si="22"/>
        <v>21</v>
      </c>
      <c r="P61" s="330">
        <f t="shared" si="23"/>
        <v>24</v>
      </c>
      <c r="Q61" s="330">
        <f t="shared" si="24"/>
        <v>27</v>
      </c>
      <c r="R61" s="330">
        <f t="shared" si="25"/>
        <v>30</v>
      </c>
      <c r="S61" s="330">
        <f t="shared" si="26"/>
        <v>33</v>
      </c>
    </row>
    <row r="62" spans="2:19" ht="31.5" hidden="1">
      <c r="B62" s="307"/>
      <c r="C62" s="307"/>
      <c r="D62" s="348" t="s">
        <v>566</v>
      </c>
      <c r="E62" s="328" t="s">
        <v>565</v>
      </c>
      <c r="F62" s="338">
        <f t="shared" si="17"/>
        <v>7.5</v>
      </c>
      <c r="G62" s="347">
        <v>10.45</v>
      </c>
      <c r="H62" s="340">
        <f t="shared" si="18"/>
        <v>78.375</v>
      </c>
      <c r="I62" s="339">
        <v>0.54100000000000004</v>
      </c>
      <c r="J62" s="333">
        <f t="shared" si="19"/>
        <v>4.0575000000000001</v>
      </c>
      <c r="K62" s="332"/>
      <c r="M62" s="331">
        <f t="shared" si="20"/>
        <v>0.1875</v>
      </c>
      <c r="N62" s="330">
        <f t="shared" si="21"/>
        <v>9</v>
      </c>
      <c r="O62" s="330">
        <f t="shared" si="22"/>
        <v>10.5</v>
      </c>
      <c r="P62" s="330">
        <f t="shared" si="23"/>
        <v>12</v>
      </c>
      <c r="Q62" s="330">
        <f t="shared" si="24"/>
        <v>13.5</v>
      </c>
      <c r="R62" s="330">
        <f t="shared" si="25"/>
        <v>15</v>
      </c>
      <c r="S62" s="330">
        <f t="shared" si="26"/>
        <v>16.5</v>
      </c>
    </row>
    <row r="63" spans="2:19" ht="21" hidden="1">
      <c r="B63" s="307"/>
      <c r="C63" s="307"/>
      <c r="D63" s="346" t="s">
        <v>564</v>
      </c>
      <c r="E63" s="328" t="s">
        <v>563</v>
      </c>
      <c r="F63" s="338">
        <f t="shared" si="17"/>
        <v>6.25</v>
      </c>
      <c r="G63" s="341">
        <v>6.1</v>
      </c>
      <c r="H63" s="340">
        <f t="shared" si="18"/>
        <v>38.125</v>
      </c>
      <c r="I63" s="339">
        <v>1.4370000000000001</v>
      </c>
      <c r="J63" s="333">
        <f t="shared" si="19"/>
        <v>8.9812500000000011</v>
      </c>
      <c r="K63" s="332"/>
      <c r="M63" s="331">
        <f t="shared" si="20"/>
        <v>0.15625</v>
      </c>
      <c r="N63" s="330">
        <f t="shared" si="21"/>
        <v>7.5</v>
      </c>
      <c r="O63" s="330">
        <f t="shared" si="22"/>
        <v>8.75</v>
      </c>
      <c r="P63" s="330">
        <f t="shared" si="23"/>
        <v>10</v>
      </c>
      <c r="Q63" s="330">
        <f t="shared" si="24"/>
        <v>11.25</v>
      </c>
      <c r="R63" s="330">
        <f t="shared" si="25"/>
        <v>12.5</v>
      </c>
      <c r="S63" s="330">
        <f t="shared" si="26"/>
        <v>13.75</v>
      </c>
    </row>
    <row r="64" spans="2:19" ht="21" hidden="1">
      <c r="B64" s="307"/>
      <c r="C64" s="307"/>
      <c r="D64" s="345" t="s">
        <v>562</v>
      </c>
      <c r="E64" s="328" t="s">
        <v>561</v>
      </c>
      <c r="F64" s="338">
        <f t="shared" si="17"/>
        <v>12.5</v>
      </c>
      <c r="G64" s="341">
        <v>6.1</v>
      </c>
      <c r="H64" s="340">
        <f t="shared" si="18"/>
        <v>76.25</v>
      </c>
      <c r="I64" s="339">
        <v>1.4370000000000001</v>
      </c>
      <c r="J64" s="333">
        <f t="shared" si="19"/>
        <v>17.962500000000002</v>
      </c>
      <c r="K64" s="332"/>
      <c r="M64" s="331">
        <f t="shared" si="20"/>
        <v>0.3125</v>
      </c>
      <c r="N64" s="330">
        <f t="shared" si="21"/>
        <v>15</v>
      </c>
      <c r="O64" s="330">
        <f t="shared" si="22"/>
        <v>17.5</v>
      </c>
      <c r="P64" s="330">
        <f t="shared" si="23"/>
        <v>20</v>
      </c>
      <c r="Q64" s="330">
        <f t="shared" si="24"/>
        <v>22.5</v>
      </c>
      <c r="R64" s="330">
        <f t="shared" si="25"/>
        <v>25</v>
      </c>
      <c r="S64" s="330">
        <f t="shared" si="26"/>
        <v>27.5</v>
      </c>
    </row>
    <row r="65" spans="2:19" ht="21" hidden="1">
      <c r="B65" s="307"/>
      <c r="C65" s="307"/>
      <c r="D65" s="344" t="s">
        <v>560</v>
      </c>
      <c r="E65" s="328" t="s">
        <v>559</v>
      </c>
      <c r="F65" s="338">
        <f t="shared" si="17"/>
        <v>10</v>
      </c>
      <c r="G65" s="341">
        <v>6.1</v>
      </c>
      <c r="H65" s="340">
        <f t="shared" si="18"/>
        <v>61</v>
      </c>
      <c r="I65" s="339">
        <v>1.4370000000000001</v>
      </c>
      <c r="J65" s="333">
        <f t="shared" si="19"/>
        <v>14.370000000000001</v>
      </c>
      <c r="K65" s="332"/>
      <c r="M65" s="331">
        <f t="shared" si="20"/>
        <v>0.25</v>
      </c>
      <c r="N65" s="330">
        <f t="shared" si="21"/>
        <v>12</v>
      </c>
      <c r="O65" s="330">
        <f t="shared" si="22"/>
        <v>14</v>
      </c>
      <c r="P65" s="330">
        <f t="shared" si="23"/>
        <v>16</v>
      </c>
      <c r="Q65" s="330">
        <f t="shared" si="24"/>
        <v>18</v>
      </c>
      <c r="R65" s="330">
        <f t="shared" si="25"/>
        <v>20</v>
      </c>
      <c r="S65" s="330">
        <f t="shared" si="26"/>
        <v>22</v>
      </c>
    </row>
    <row r="66" spans="2:19" ht="21" hidden="1">
      <c r="B66" s="307"/>
      <c r="C66" s="307"/>
      <c r="D66" s="343" t="s">
        <v>558</v>
      </c>
      <c r="E66" s="328" t="s">
        <v>557</v>
      </c>
      <c r="F66" s="338">
        <f t="shared" si="17"/>
        <v>7.5</v>
      </c>
      <c r="G66" s="341">
        <v>6.1</v>
      </c>
      <c r="H66" s="340">
        <f t="shared" si="18"/>
        <v>45.75</v>
      </c>
      <c r="I66" s="339">
        <v>1.4370000000000001</v>
      </c>
      <c r="J66" s="333">
        <f t="shared" si="19"/>
        <v>10.7775</v>
      </c>
      <c r="K66" s="332"/>
      <c r="M66" s="331">
        <f t="shared" si="20"/>
        <v>0.1875</v>
      </c>
      <c r="N66" s="330">
        <f t="shared" si="21"/>
        <v>9</v>
      </c>
      <c r="O66" s="330">
        <f t="shared" si="22"/>
        <v>10.5</v>
      </c>
      <c r="P66" s="330">
        <f t="shared" si="23"/>
        <v>12</v>
      </c>
      <c r="Q66" s="330">
        <f t="shared" si="24"/>
        <v>13.5</v>
      </c>
      <c r="R66" s="330">
        <f t="shared" si="25"/>
        <v>15</v>
      </c>
      <c r="S66" s="330">
        <f t="shared" si="26"/>
        <v>16.5</v>
      </c>
    </row>
    <row r="67" spans="2:19" ht="21" hidden="1">
      <c r="B67" s="307"/>
      <c r="C67" s="307"/>
      <c r="D67" s="342" t="s">
        <v>556</v>
      </c>
      <c r="E67" s="328" t="s">
        <v>555</v>
      </c>
      <c r="F67" s="338">
        <f t="shared" si="17"/>
        <v>3.75</v>
      </c>
      <c r="G67" s="341">
        <v>6.1</v>
      </c>
      <c r="H67" s="340">
        <f t="shared" si="18"/>
        <v>22.875</v>
      </c>
      <c r="I67" s="339">
        <v>1.4370000000000001</v>
      </c>
      <c r="J67" s="333">
        <f t="shared" si="19"/>
        <v>5.3887499999999999</v>
      </c>
      <c r="K67" s="332"/>
      <c r="M67" s="331">
        <f t="shared" si="20"/>
        <v>9.375E-2</v>
      </c>
      <c r="N67" s="330">
        <f t="shared" si="21"/>
        <v>4.5</v>
      </c>
      <c r="O67" s="330">
        <f t="shared" si="22"/>
        <v>5.25</v>
      </c>
      <c r="P67" s="330">
        <f t="shared" si="23"/>
        <v>6</v>
      </c>
      <c r="Q67" s="330">
        <f t="shared" si="24"/>
        <v>6.75</v>
      </c>
      <c r="R67" s="330">
        <f t="shared" si="25"/>
        <v>7.5</v>
      </c>
      <c r="S67" s="330">
        <f t="shared" si="26"/>
        <v>8.25</v>
      </c>
    </row>
    <row r="68" spans="2:19" ht="15" hidden="1" customHeight="1">
      <c r="B68" s="307"/>
      <c r="C68" s="307"/>
      <c r="D68" s="329" t="s">
        <v>554</v>
      </c>
      <c r="E68" s="328" t="s">
        <v>553</v>
      </c>
      <c r="F68" s="338">
        <v>40</v>
      </c>
      <c r="G68" s="337">
        <v>0.66</v>
      </c>
      <c r="H68" s="335">
        <f t="shared" si="18"/>
        <v>26.400000000000002</v>
      </c>
      <c r="I68" s="334">
        <v>4.2100000000000002E-3</v>
      </c>
      <c r="J68" s="333">
        <f t="shared" si="19"/>
        <v>0.16839999999999999</v>
      </c>
      <c r="K68" s="332"/>
      <c r="L68" s="331"/>
      <c r="M68" s="331">
        <f t="shared" si="20"/>
        <v>1</v>
      </c>
      <c r="N68" s="330">
        <f t="shared" si="21"/>
        <v>48</v>
      </c>
      <c r="O68" s="330">
        <f t="shared" si="22"/>
        <v>56</v>
      </c>
      <c r="P68" s="330">
        <f t="shared" si="23"/>
        <v>64</v>
      </c>
      <c r="Q68" s="330">
        <f t="shared" si="24"/>
        <v>72</v>
      </c>
      <c r="R68" s="330">
        <f t="shared" si="25"/>
        <v>80</v>
      </c>
      <c r="S68" s="330">
        <f t="shared" si="26"/>
        <v>88</v>
      </c>
    </row>
    <row r="69" spans="2:19" ht="9" hidden="1" customHeight="1">
      <c r="B69" s="307"/>
      <c r="C69" s="307"/>
      <c r="D69" s="329" t="s">
        <v>552</v>
      </c>
      <c r="E69" s="328" t="s">
        <v>551</v>
      </c>
      <c r="F69" s="336">
        <v>40</v>
      </c>
      <c r="G69" s="326">
        <v>13</v>
      </c>
      <c r="H69" s="335">
        <f t="shared" si="18"/>
        <v>520</v>
      </c>
      <c r="I69" s="334">
        <v>0.86</v>
      </c>
      <c r="J69" s="333">
        <f t="shared" si="19"/>
        <v>34.4</v>
      </c>
      <c r="K69" s="332"/>
      <c r="L69" s="331"/>
      <c r="M69" s="331">
        <f t="shared" si="20"/>
        <v>1</v>
      </c>
      <c r="N69" s="330">
        <f t="shared" si="21"/>
        <v>48</v>
      </c>
      <c r="O69" s="330">
        <f t="shared" si="22"/>
        <v>56</v>
      </c>
      <c r="P69" s="330">
        <f t="shared" si="23"/>
        <v>64</v>
      </c>
      <c r="Q69" s="330">
        <f t="shared" si="24"/>
        <v>72</v>
      </c>
      <c r="R69" s="330">
        <f t="shared" si="25"/>
        <v>80</v>
      </c>
      <c r="S69" s="330">
        <f t="shared" si="26"/>
        <v>88</v>
      </c>
    </row>
    <row r="70" spans="2:19" hidden="1">
      <c r="B70" s="307"/>
      <c r="C70" s="307"/>
      <c r="D70" s="329"/>
      <c r="E70" s="328"/>
      <c r="F70" s="327"/>
      <c r="G70" s="326"/>
      <c r="H70" s="325">
        <f>SUM(H59:H69)</f>
        <v>1312.9</v>
      </c>
      <c r="I70" s="324"/>
      <c r="J70" s="323"/>
      <c r="K70" s="322"/>
    </row>
    <row r="71" spans="2:19" hidden="1">
      <c r="B71" s="307"/>
      <c r="C71" s="303"/>
      <c r="D71" s="303"/>
      <c r="E71" s="303"/>
      <c r="F71" s="303"/>
      <c r="G71" s="303"/>
      <c r="H71" s="303"/>
      <c r="I71" s="320"/>
      <c r="J71" s="312"/>
      <c r="K71" s="321"/>
    </row>
    <row r="72" spans="2:19" hidden="1">
      <c r="B72" s="307"/>
      <c r="C72" s="303"/>
      <c r="D72" s="303"/>
      <c r="E72" s="303"/>
      <c r="F72" s="303"/>
      <c r="G72" s="303"/>
      <c r="H72" s="303"/>
      <c r="I72" s="320"/>
      <c r="J72" s="312"/>
    </row>
    <row r="73" spans="2:19" hidden="1">
      <c r="B73" s="307"/>
      <c r="C73" s="303"/>
      <c r="D73" s="303"/>
      <c r="E73" s="303"/>
      <c r="F73" s="303"/>
      <c r="G73" s="303"/>
      <c r="H73" s="303"/>
      <c r="I73" s="320"/>
      <c r="J73" s="312"/>
    </row>
    <row r="74" spans="2:19" ht="29.5" customHeight="1">
      <c r="B74" s="307"/>
      <c r="C74" s="303"/>
      <c r="D74" s="458"/>
      <c r="E74" s="458"/>
      <c r="F74" s="458"/>
      <c r="G74" s="458"/>
      <c r="H74" s="303"/>
      <c r="I74" s="303"/>
      <c r="J74" s="312"/>
    </row>
    <row r="75" spans="2:19" ht="13.5" thickBot="1">
      <c r="B75" s="307"/>
      <c r="C75" s="303"/>
      <c r="D75" s="303"/>
      <c r="E75" s="303"/>
      <c r="F75" s="303"/>
      <c r="G75" s="303"/>
      <c r="H75" s="303"/>
      <c r="I75" s="319"/>
      <c r="J75" s="318"/>
      <c r="K75" s="317"/>
      <c r="L75" s="317"/>
    </row>
    <row r="76" spans="2:19" ht="18.5">
      <c r="B76" s="307"/>
      <c r="C76" s="303"/>
      <c r="D76" s="303"/>
      <c r="E76" s="316"/>
      <c r="F76" s="315"/>
      <c r="G76" s="315"/>
      <c r="H76" s="314"/>
      <c r="I76" s="303"/>
      <c r="J76" s="312"/>
    </row>
    <row r="77" spans="2:19" ht="55.5" customHeight="1">
      <c r="B77" s="307"/>
      <c r="C77" s="303"/>
      <c r="D77" s="303"/>
      <c r="E77" s="454" t="s">
        <v>656</v>
      </c>
      <c r="F77" s="455"/>
      <c r="G77" s="455"/>
      <c r="H77" s="456"/>
      <c r="I77" s="303"/>
      <c r="J77" s="312"/>
    </row>
    <row r="78" spans="2:19" ht="21" thickBot="1">
      <c r="B78" s="307"/>
      <c r="C78" s="303"/>
      <c r="D78" s="313"/>
      <c r="E78" s="448"/>
      <c r="F78" s="449"/>
      <c r="G78" s="449"/>
      <c r="H78" s="450"/>
      <c r="I78" s="313"/>
      <c r="J78" s="312"/>
    </row>
    <row r="79" spans="2:19" ht="21" thickBot="1">
      <c r="B79" s="307"/>
      <c r="C79" s="303"/>
      <c r="D79" s="303"/>
      <c r="E79" s="448"/>
      <c r="F79" s="453">
        <v>100</v>
      </c>
      <c r="G79" s="449"/>
      <c r="H79" s="450"/>
      <c r="I79" s="303"/>
      <c r="J79" s="302"/>
      <c r="K79"/>
      <c r="L79"/>
      <c r="M79"/>
    </row>
    <row r="80" spans="2:19" ht="21" thickBot="1">
      <c r="B80" s="307"/>
      <c r="C80" s="303"/>
      <c r="D80" s="303"/>
      <c r="E80" s="448"/>
      <c r="F80" s="451"/>
      <c r="G80" s="449"/>
      <c r="H80" s="450"/>
      <c r="I80" s="303"/>
      <c r="J80" s="312"/>
    </row>
    <row r="81" spans="2:13" ht="123.5" thickBot="1">
      <c r="B81" s="307"/>
      <c r="C81" s="303"/>
      <c r="D81" s="303"/>
      <c r="E81" s="448"/>
      <c r="F81" s="452" t="s">
        <v>657</v>
      </c>
      <c r="G81" s="451"/>
      <c r="H81" s="450"/>
      <c r="I81" s="303"/>
      <c r="J81" s="312"/>
    </row>
    <row r="82" spans="2:13" ht="18.5" customHeight="1">
      <c r="B82" s="307"/>
      <c r="C82" s="303"/>
      <c r="D82" s="303"/>
      <c r="E82" s="311"/>
      <c r="F82" s="310"/>
      <c r="G82" s="309"/>
      <c r="H82" s="308"/>
      <c r="I82" s="303"/>
      <c r="J82" s="302"/>
      <c r="K82"/>
      <c r="L82"/>
      <c r="M82"/>
    </row>
    <row r="83" spans="2:13" ht="16" thickBot="1">
      <c r="B83" s="307"/>
      <c r="C83" s="303"/>
      <c r="D83" s="303"/>
      <c r="E83" s="306"/>
      <c r="F83" s="305"/>
      <c r="G83" s="305"/>
      <c r="H83" s="304"/>
      <c r="I83" s="303"/>
      <c r="J83" s="302"/>
      <c r="K83"/>
      <c r="L83"/>
      <c r="M83"/>
    </row>
    <row r="84" spans="2:13" ht="16" thickBot="1">
      <c r="B84" s="301"/>
      <c r="C84" s="300"/>
      <c r="D84" s="300"/>
      <c r="E84" s="300"/>
      <c r="F84" s="300"/>
      <c r="G84" s="300"/>
      <c r="H84" s="300"/>
      <c r="I84" s="300"/>
      <c r="J84" s="299"/>
      <c r="K84"/>
      <c r="L84"/>
      <c r="M84"/>
    </row>
    <row r="85" spans="2:13" ht="15.5">
      <c r="J85"/>
      <c r="K85"/>
      <c r="L85"/>
      <c r="M85"/>
    </row>
    <row r="86" spans="2:13" ht="15.5">
      <c r="J86"/>
      <c r="K86"/>
      <c r="L86"/>
      <c r="M86"/>
    </row>
    <row r="87" spans="2:13" ht="15.5">
      <c r="J87"/>
      <c r="K87"/>
      <c r="L87"/>
      <c r="M87"/>
    </row>
    <row r="88" spans="2:13" ht="15.5">
      <c r="J88"/>
      <c r="K88"/>
      <c r="L88"/>
      <c r="M88"/>
    </row>
    <row r="89" spans="2:13" ht="15.5">
      <c r="J89"/>
      <c r="K89"/>
      <c r="L89"/>
      <c r="M89"/>
    </row>
    <row r="90" spans="2:13" ht="15.5">
      <c r="J90"/>
      <c r="K90"/>
      <c r="L90"/>
      <c r="M90"/>
    </row>
    <row r="91" spans="2:13" ht="15.5">
      <c r="J91"/>
      <c r="K91"/>
      <c r="L91"/>
      <c r="M91"/>
    </row>
    <row r="92" spans="2:13" ht="15.5">
      <c r="J92"/>
      <c r="K92"/>
      <c r="L92"/>
      <c r="M92"/>
    </row>
    <row r="93" spans="2:13" ht="15.5">
      <c r="J93"/>
      <c r="K93"/>
      <c r="L93"/>
      <c r="M93"/>
    </row>
    <row r="94" spans="2:13" ht="15.5">
      <c r="J94"/>
      <c r="K94"/>
      <c r="L94"/>
      <c r="M94"/>
    </row>
    <row r="95" spans="2:13" ht="15.5">
      <c r="J95"/>
      <c r="K95"/>
      <c r="L95"/>
      <c r="M95"/>
    </row>
  </sheetData>
  <mergeCells count="6">
    <mergeCell ref="E77:H77"/>
    <mergeCell ref="D13:G13"/>
    <mergeCell ref="D74:G74"/>
    <mergeCell ref="F15:J15"/>
    <mergeCell ref="F16:J16"/>
    <mergeCell ref="D43:E43"/>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anchor moveWithCells="1" sizeWithCells="1">
                  <from>
                    <xdr:col>4</xdr:col>
                    <xdr:colOff>406400</xdr:colOff>
                    <xdr:row>15</xdr:row>
                    <xdr:rowOff>63500</xdr:rowOff>
                  </from>
                  <to>
                    <xdr:col>4</xdr:col>
                    <xdr:colOff>1790700</xdr:colOff>
                    <xdr:row>16</xdr:row>
                    <xdr:rowOff>63500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75"/>
  <sheetViews>
    <sheetView showGridLines="0" zoomScale="60" zoomScaleNormal="60" workbookViewId="0">
      <selection activeCell="Q11" sqref="Q11:Q174"/>
    </sheetView>
  </sheetViews>
  <sheetFormatPr baseColWidth="10" defaultColWidth="10.5" defaultRowHeight="15.75" customHeight="1"/>
  <cols>
    <col min="1" max="1" width="14" style="54" customWidth="1"/>
    <col min="2" max="2" width="19.6640625" style="54" customWidth="1"/>
    <col min="3" max="3" width="16.5" style="54" customWidth="1"/>
    <col min="4" max="4" width="13" style="54" customWidth="1"/>
    <col min="5" max="5" width="56.33203125" style="163" customWidth="1"/>
    <col min="6" max="6" width="18" style="85" customWidth="1"/>
    <col min="7" max="7" width="10.83203125" style="85" customWidth="1"/>
    <col min="8" max="9" width="9" style="85" customWidth="1"/>
    <col min="10" max="10" width="10.6640625" style="85" customWidth="1"/>
    <col min="11" max="11" width="9.33203125" style="85" customWidth="1"/>
    <col min="12" max="12" width="12" style="90" customWidth="1"/>
    <col min="13" max="13" width="42.6640625" style="93" customWidth="1"/>
    <col min="14" max="16" width="12" style="85" customWidth="1"/>
    <col min="17" max="17" width="11.1640625" style="85" customWidth="1"/>
    <col min="18" max="18" width="10.5" style="92" customWidth="1"/>
    <col min="19" max="19" width="8.1640625" style="92" customWidth="1"/>
    <col min="20" max="22" width="10.5" style="8"/>
    <col min="23" max="23" width="10.5" style="85"/>
    <col min="24" max="24" width="34.33203125" style="54" customWidth="1"/>
    <col min="25" max="259" width="10.5" style="54"/>
    <col min="260" max="260" width="24.5" style="54" customWidth="1"/>
    <col min="261" max="261" width="10.83203125" style="54" customWidth="1"/>
    <col min="262" max="262" width="17" style="54" customWidth="1"/>
    <col min="263" max="263" width="16.5" style="54" customWidth="1"/>
    <col min="264" max="264" width="10.83203125" style="54" customWidth="1"/>
    <col min="265" max="515" width="10.5" style="54"/>
    <col min="516" max="516" width="24.5" style="54" customWidth="1"/>
    <col min="517" max="517" width="10.83203125" style="54" customWidth="1"/>
    <col min="518" max="518" width="17" style="54" customWidth="1"/>
    <col min="519" max="519" width="16.5" style="54" customWidth="1"/>
    <col min="520" max="520" width="10.83203125" style="54" customWidth="1"/>
    <col min="521" max="771" width="10.5" style="54"/>
    <col min="772" max="772" width="24.5" style="54" customWidth="1"/>
    <col min="773" max="773" width="10.83203125" style="54" customWidth="1"/>
    <col min="774" max="774" width="17" style="54" customWidth="1"/>
    <col min="775" max="775" width="16.5" style="54" customWidth="1"/>
    <col min="776" max="776" width="10.83203125" style="54" customWidth="1"/>
    <col min="777" max="1027" width="10.5" style="54"/>
    <col min="1028" max="1028" width="24.5" style="54" customWidth="1"/>
    <col min="1029" max="1029" width="10.83203125" style="54" customWidth="1"/>
    <col min="1030" max="1030" width="17" style="54" customWidth="1"/>
    <col min="1031" max="1031" width="16.5" style="54" customWidth="1"/>
    <col min="1032" max="1032" width="10.83203125" style="54" customWidth="1"/>
    <col min="1033" max="1283" width="10.5" style="54"/>
    <col min="1284" max="1284" width="24.5" style="54" customWidth="1"/>
    <col min="1285" max="1285" width="10.83203125" style="54" customWidth="1"/>
    <col min="1286" max="1286" width="17" style="54" customWidth="1"/>
    <col min="1287" max="1287" width="16.5" style="54" customWidth="1"/>
    <col min="1288" max="1288" width="10.83203125" style="54" customWidth="1"/>
    <col min="1289" max="1539" width="10.5" style="54"/>
    <col min="1540" max="1540" width="24.5" style="54" customWidth="1"/>
    <col min="1541" max="1541" width="10.83203125" style="54" customWidth="1"/>
    <col min="1542" max="1542" width="17" style="54" customWidth="1"/>
    <col min="1543" max="1543" width="16.5" style="54" customWidth="1"/>
    <col min="1544" max="1544" width="10.83203125" style="54" customWidth="1"/>
    <col min="1545" max="1795" width="10.5" style="54"/>
    <col min="1796" max="1796" width="24.5" style="54" customWidth="1"/>
    <col min="1797" max="1797" width="10.83203125" style="54" customWidth="1"/>
    <col min="1798" max="1798" width="17" style="54" customWidth="1"/>
    <col min="1799" max="1799" width="16.5" style="54" customWidth="1"/>
    <col min="1800" max="1800" width="10.83203125" style="54" customWidth="1"/>
    <col min="1801" max="2051" width="10.5" style="54"/>
    <col min="2052" max="2052" width="24.5" style="54" customWidth="1"/>
    <col min="2053" max="2053" width="10.83203125" style="54" customWidth="1"/>
    <col min="2054" max="2054" width="17" style="54" customWidth="1"/>
    <col min="2055" max="2055" width="16.5" style="54" customWidth="1"/>
    <col min="2056" max="2056" width="10.83203125" style="54" customWidth="1"/>
    <col min="2057" max="2307" width="10.5" style="54"/>
    <col min="2308" max="2308" width="24.5" style="54" customWidth="1"/>
    <col min="2309" max="2309" width="10.83203125" style="54" customWidth="1"/>
    <col min="2310" max="2310" width="17" style="54" customWidth="1"/>
    <col min="2311" max="2311" width="16.5" style="54" customWidth="1"/>
    <col min="2312" max="2312" width="10.83203125" style="54" customWidth="1"/>
    <col min="2313" max="2563" width="10.5" style="54"/>
    <col min="2564" max="2564" width="24.5" style="54" customWidth="1"/>
    <col min="2565" max="2565" width="10.83203125" style="54" customWidth="1"/>
    <col min="2566" max="2566" width="17" style="54" customWidth="1"/>
    <col min="2567" max="2567" width="16.5" style="54" customWidth="1"/>
    <col min="2568" max="2568" width="10.83203125" style="54" customWidth="1"/>
    <col min="2569" max="2819" width="10.5" style="54"/>
    <col min="2820" max="2820" width="24.5" style="54" customWidth="1"/>
    <col min="2821" max="2821" width="10.83203125" style="54" customWidth="1"/>
    <col min="2822" max="2822" width="17" style="54" customWidth="1"/>
    <col min="2823" max="2823" width="16.5" style="54" customWidth="1"/>
    <col min="2824" max="2824" width="10.83203125" style="54" customWidth="1"/>
    <col min="2825" max="3075" width="10.5" style="54"/>
    <col min="3076" max="3076" width="24.5" style="54" customWidth="1"/>
    <col min="3077" max="3077" width="10.83203125" style="54" customWidth="1"/>
    <col min="3078" max="3078" width="17" style="54" customWidth="1"/>
    <col min="3079" max="3079" width="16.5" style="54" customWidth="1"/>
    <col min="3080" max="3080" width="10.83203125" style="54" customWidth="1"/>
    <col min="3081" max="3331" width="10.5" style="54"/>
    <col min="3332" max="3332" width="24.5" style="54" customWidth="1"/>
    <col min="3333" max="3333" width="10.83203125" style="54" customWidth="1"/>
    <col min="3334" max="3334" width="17" style="54" customWidth="1"/>
    <col min="3335" max="3335" width="16.5" style="54" customWidth="1"/>
    <col min="3336" max="3336" width="10.83203125" style="54" customWidth="1"/>
    <col min="3337" max="3587" width="10.5" style="54"/>
    <col min="3588" max="3588" width="24.5" style="54" customWidth="1"/>
    <col min="3589" max="3589" width="10.83203125" style="54" customWidth="1"/>
    <col min="3590" max="3590" width="17" style="54" customWidth="1"/>
    <col min="3591" max="3591" width="16.5" style="54" customWidth="1"/>
    <col min="3592" max="3592" width="10.83203125" style="54" customWidth="1"/>
    <col min="3593" max="3843" width="10.5" style="54"/>
    <col min="3844" max="3844" width="24.5" style="54" customWidth="1"/>
    <col min="3845" max="3845" width="10.83203125" style="54" customWidth="1"/>
    <col min="3846" max="3846" width="17" style="54" customWidth="1"/>
    <col min="3847" max="3847" width="16.5" style="54" customWidth="1"/>
    <col min="3848" max="3848" width="10.83203125" style="54" customWidth="1"/>
    <col min="3849" max="4099" width="10.5" style="54"/>
    <col min="4100" max="4100" width="24.5" style="54" customWidth="1"/>
    <col min="4101" max="4101" width="10.83203125" style="54" customWidth="1"/>
    <col min="4102" max="4102" width="17" style="54" customWidth="1"/>
    <col min="4103" max="4103" width="16.5" style="54" customWidth="1"/>
    <col min="4104" max="4104" width="10.83203125" style="54" customWidth="1"/>
    <col min="4105" max="4355" width="10.5" style="54"/>
    <col min="4356" max="4356" width="24.5" style="54" customWidth="1"/>
    <col min="4357" max="4357" width="10.83203125" style="54" customWidth="1"/>
    <col min="4358" max="4358" width="17" style="54" customWidth="1"/>
    <col min="4359" max="4359" width="16.5" style="54" customWidth="1"/>
    <col min="4360" max="4360" width="10.83203125" style="54" customWidth="1"/>
    <col min="4361" max="4611" width="10.5" style="54"/>
    <col min="4612" max="4612" width="24.5" style="54" customWidth="1"/>
    <col min="4613" max="4613" width="10.83203125" style="54" customWidth="1"/>
    <col min="4614" max="4614" width="17" style="54" customWidth="1"/>
    <col min="4615" max="4615" width="16.5" style="54" customWidth="1"/>
    <col min="4616" max="4616" width="10.83203125" style="54" customWidth="1"/>
    <col min="4617" max="4867" width="10.5" style="54"/>
    <col min="4868" max="4868" width="24.5" style="54" customWidth="1"/>
    <col min="4869" max="4869" width="10.83203125" style="54" customWidth="1"/>
    <col min="4870" max="4870" width="17" style="54" customWidth="1"/>
    <col min="4871" max="4871" width="16.5" style="54" customWidth="1"/>
    <col min="4872" max="4872" width="10.83203125" style="54" customWidth="1"/>
    <col min="4873" max="5123" width="10.5" style="54"/>
    <col min="5124" max="5124" width="24.5" style="54" customWidth="1"/>
    <col min="5125" max="5125" width="10.83203125" style="54" customWidth="1"/>
    <col min="5126" max="5126" width="17" style="54" customWidth="1"/>
    <col min="5127" max="5127" width="16.5" style="54" customWidth="1"/>
    <col min="5128" max="5128" width="10.83203125" style="54" customWidth="1"/>
    <col min="5129" max="5379" width="10.5" style="54"/>
    <col min="5380" max="5380" width="24.5" style="54" customWidth="1"/>
    <col min="5381" max="5381" width="10.83203125" style="54" customWidth="1"/>
    <col min="5382" max="5382" width="17" style="54" customWidth="1"/>
    <col min="5383" max="5383" width="16.5" style="54" customWidth="1"/>
    <col min="5384" max="5384" width="10.83203125" style="54" customWidth="1"/>
    <col min="5385" max="5635" width="10.5" style="54"/>
    <col min="5636" max="5636" width="24.5" style="54" customWidth="1"/>
    <col min="5637" max="5637" width="10.83203125" style="54" customWidth="1"/>
    <col min="5638" max="5638" width="17" style="54" customWidth="1"/>
    <col min="5639" max="5639" width="16.5" style="54" customWidth="1"/>
    <col min="5640" max="5640" width="10.83203125" style="54" customWidth="1"/>
    <col min="5641" max="5891" width="10.5" style="54"/>
    <col min="5892" max="5892" width="24.5" style="54" customWidth="1"/>
    <col min="5893" max="5893" width="10.83203125" style="54" customWidth="1"/>
    <col min="5894" max="5894" width="17" style="54" customWidth="1"/>
    <col min="5895" max="5895" width="16.5" style="54" customWidth="1"/>
    <col min="5896" max="5896" width="10.83203125" style="54" customWidth="1"/>
    <col min="5897" max="6147" width="10.5" style="54"/>
    <col min="6148" max="6148" width="24.5" style="54" customWidth="1"/>
    <col min="6149" max="6149" width="10.83203125" style="54" customWidth="1"/>
    <col min="6150" max="6150" width="17" style="54" customWidth="1"/>
    <col min="6151" max="6151" width="16.5" style="54" customWidth="1"/>
    <col min="6152" max="6152" width="10.83203125" style="54" customWidth="1"/>
    <col min="6153" max="6403" width="10.5" style="54"/>
    <col min="6404" max="6404" width="24.5" style="54" customWidth="1"/>
    <col min="6405" max="6405" width="10.83203125" style="54" customWidth="1"/>
    <col min="6406" max="6406" width="17" style="54" customWidth="1"/>
    <col min="6407" max="6407" width="16.5" style="54" customWidth="1"/>
    <col min="6408" max="6408" width="10.83203125" style="54" customWidth="1"/>
    <col min="6409" max="6659" width="10.5" style="54"/>
    <col min="6660" max="6660" width="24.5" style="54" customWidth="1"/>
    <col min="6661" max="6661" width="10.83203125" style="54" customWidth="1"/>
    <col min="6662" max="6662" width="17" style="54" customWidth="1"/>
    <col min="6663" max="6663" width="16.5" style="54" customWidth="1"/>
    <col min="6664" max="6664" width="10.83203125" style="54" customWidth="1"/>
    <col min="6665" max="6915" width="10.5" style="54"/>
    <col min="6916" max="6916" width="24.5" style="54" customWidth="1"/>
    <col min="6917" max="6917" width="10.83203125" style="54" customWidth="1"/>
    <col min="6918" max="6918" width="17" style="54" customWidth="1"/>
    <col min="6919" max="6919" width="16.5" style="54" customWidth="1"/>
    <col min="6920" max="6920" width="10.83203125" style="54" customWidth="1"/>
    <col min="6921" max="7171" width="10.5" style="54"/>
    <col min="7172" max="7172" width="24.5" style="54" customWidth="1"/>
    <col min="7173" max="7173" width="10.83203125" style="54" customWidth="1"/>
    <col min="7174" max="7174" width="17" style="54" customWidth="1"/>
    <col min="7175" max="7175" width="16.5" style="54" customWidth="1"/>
    <col min="7176" max="7176" width="10.83203125" style="54" customWidth="1"/>
    <col min="7177" max="7427" width="10.5" style="54"/>
    <col min="7428" max="7428" width="24.5" style="54" customWidth="1"/>
    <col min="7429" max="7429" width="10.83203125" style="54" customWidth="1"/>
    <col min="7430" max="7430" width="17" style="54" customWidth="1"/>
    <col min="7431" max="7431" width="16.5" style="54" customWidth="1"/>
    <col min="7432" max="7432" width="10.83203125" style="54" customWidth="1"/>
    <col min="7433" max="7683" width="10.5" style="54"/>
    <col min="7684" max="7684" width="24.5" style="54" customWidth="1"/>
    <col min="7685" max="7685" width="10.83203125" style="54" customWidth="1"/>
    <col min="7686" max="7686" width="17" style="54" customWidth="1"/>
    <col min="7687" max="7687" width="16.5" style="54" customWidth="1"/>
    <col min="7688" max="7688" width="10.83203125" style="54" customWidth="1"/>
    <col min="7689" max="7939" width="10.5" style="54"/>
    <col min="7940" max="7940" width="24.5" style="54" customWidth="1"/>
    <col min="7941" max="7941" width="10.83203125" style="54" customWidth="1"/>
    <col min="7942" max="7942" width="17" style="54" customWidth="1"/>
    <col min="7943" max="7943" width="16.5" style="54" customWidth="1"/>
    <col min="7944" max="7944" width="10.83203125" style="54" customWidth="1"/>
    <col min="7945" max="8195" width="10.5" style="54"/>
    <col min="8196" max="8196" width="24.5" style="54" customWidth="1"/>
    <col min="8197" max="8197" width="10.83203125" style="54" customWidth="1"/>
    <col min="8198" max="8198" width="17" style="54" customWidth="1"/>
    <col min="8199" max="8199" width="16.5" style="54" customWidth="1"/>
    <col min="8200" max="8200" width="10.83203125" style="54" customWidth="1"/>
    <col min="8201" max="8451" width="10.5" style="54"/>
    <col min="8452" max="8452" width="24.5" style="54" customWidth="1"/>
    <col min="8453" max="8453" width="10.83203125" style="54" customWidth="1"/>
    <col min="8454" max="8454" width="17" style="54" customWidth="1"/>
    <col min="8455" max="8455" width="16.5" style="54" customWidth="1"/>
    <col min="8456" max="8456" width="10.83203125" style="54" customWidth="1"/>
    <col min="8457" max="8707" width="10.5" style="54"/>
    <col min="8708" max="8708" width="24.5" style="54" customWidth="1"/>
    <col min="8709" max="8709" width="10.83203125" style="54" customWidth="1"/>
    <col min="8710" max="8710" width="17" style="54" customWidth="1"/>
    <col min="8711" max="8711" width="16.5" style="54" customWidth="1"/>
    <col min="8712" max="8712" width="10.83203125" style="54" customWidth="1"/>
    <col min="8713" max="8963" width="10.5" style="54"/>
    <col min="8964" max="8964" width="24.5" style="54" customWidth="1"/>
    <col min="8965" max="8965" width="10.83203125" style="54" customWidth="1"/>
    <col min="8966" max="8966" width="17" style="54" customWidth="1"/>
    <col min="8967" max="8967" width="16.5" style="54" customWidth="1"/>
    <col min="8968" max="8968" width="10.83203125" style="54" customWidth="1"/>
    <col min="8969" max="9219" width="10.5" style="54"/>
    <col min="9220" max="9220" width="24.5" style="54" customWidth="1"/>
    <col min="9221" max="9221" width="10.83203125" style="54" customWidth="1"/>
    <col min="9222" max="9222" width="17" style="54" customWidth="1"/>
    <col min="9223" max="9223" width="16.5" style="54" customWidth="1"/>
    <col min="9224" max="9224" width="10.83203125" style="54" customWidth="1"/>
    <col min="9225" max="9475" width="10.5" style="54"/>
    <col min="9476" max="9476" width="24.5" style="54" customWidth="1"/>
    <col min="9477" max="9477" width="10.83203125" style="54" customWidth="1"/>
    <col min="9478" max="9478" width="17" style="54" customWidth="1"/>
    <col min="9479" max="9479" width="16.5" style="54" customWidth="1"/>
    <col min="9480" max="9480" width="10.83203125" style="54" customWidth="1"/>
    <col min="9481" max="9731" width="10.5" style="54"/>
    <col min="9732" max="9732" width="24.5" style="54" customWidth="1"/>
    <col min="9733" max="9733" width="10.83203125" style="54" customWidth="1"/>
    <col min="9734" max="9734" width="17" style="54" customWidth="1"/>
    <col min="9735" max="9735" width="16.5" style="54" customWidth="1"/>
    <col min="9736" max="9736" width="10.83203125" style="54" customWidth="1"/>
    <col min="9737" max="9987" width="10.5" style="54"/>
    <col min="9988" max="9988" width="24.5" style="54" customWidth="1"/>
    <col min="9989" max="9989" width="10.83203125" style="54" customWidth="1"/>
    <col min="9990" max="9990" width="17" style="54" customWidth="1"/>
    <col min="9991" max="9991" width="16.5" style="54" customWidth="1"/>
    <col min="9992" max="9992" width="10.83203125" style="54" customWidth="1"/>
    <col min="9993" max="10243" width="10.5" style="54"/>
    <col min="10244" max="10244" width="24.5" style="54" customWidth="1"/>
    <col min="10245" max="10245" width="10.83203125" style="54" customWidth="1"/>
    <col min="10246" max="10246" width="17" style="54" customWidth="1"/>
    <col min="10247" max="10247" width="16.5" style="54" customWidth="1"/>
    <col min="10248" max="10248" width="10.83203125" style="54" customWidth="1"/>
    <col min="10249" max="10499" width="10.5" style="54"/>
    <col min="10500" max="10500" width="24.5" style="54" customWidth="1"/>
    <col min="10501" max="10501" width="10.83203125" style="54" customWidth="1"/>
    <col min="10502" max="10502" width="17" style="54" customWidth="1"/>
    <col min="10503" max="10503" width="16.5" style="54" customWidth="1"/>
    <col min="10504" max="10504" width="10.83203125" style="54" customWidth="1"/>
    <col min="10505" max="10755" width="10.5" style="54"/>
    <col min="10756" max="10756" width="24.5" style="54" customWidth="1"/>
    <col min="10757" max="10757" width="10.83203125" style="54" customWidth="1"/>
    <col min="10758" max="10758" width="17" style="54" customWidth="1"/>
    <col min="10759" max="10759" width="16.5" style="54" customWidth="1"/>
    <col min="10760" max="10760" width="10.83203125" style="54" customWidth="1"/>
    <col min="10761" max="11011" width="10.5" style="54"/>
    <col min="11012" max="11012" width="24.5" style="54" customWidth="1"/>
    <col min="11013" max="11013" width="10.83203125" style="54" customWidth="1"/>
    <col min="11014" max="11014" width="17" style="54" customWidth="1"/>
    <col min="11015" max="11015" width="16.5" style="54" customWidth="1"/>
    <col min="11016" max="11016" width="10.83203125" style="54" customWidth="1"/>
    <col min="11017" max="11267" width="10.5" style="54"/>
    <col min="11268" max="11268" width="24.5" style="54" customWidth="1"/>
    <col min="11269" max="11269" width="10.83203125" style="54" customWidth="1"/>
    <col min="11270" max="11270" width="17" style="54" customWidth="1"/>
    <col min="11271" max="11271" width="16.5" style="54" customWidth="1"/>
    <col min="11272" max="11272" width="10.83203125" style="54" customWidth="1"/>
    <col min="11273" max="11523" width="10.5" style="54"/>
    <col min="11524" max="11524" width="24.5" style="54" customWidth="1"/>
    <col min="11525" max="11525" width="10.83203125" style="54" customWidth="1"/>
    <col min="11526" max="11526" width="17" style="54" customWidth="1"/>
    <col min="11527" max="11527" width="16.5" style="54" customWidth="1"/>
    <col min="11528" max="11528" width="10.83203125" style="54" customWidth="1"/>
    <col min="11529" max="11779" width="10.5" style="54"/>
    <col min="11780" max="11780" width="24.5" style="54" customWidth="1"/>
    <col min="11781" max="11781" width="10.83203125" style="54" customWidth="1"/>
    <col min="11782" max="11782" width="17" style="54" customWidth="1"/>
    <col min="11783" max="11783" width="16.5" style="54" customWidth="1"/>
    <col min="11784" max="11784" width="10.83203125" style="54" customWidth="1"/>
    <col min="11785" max="12035" width="10.5" style="54"/>
    <col min="12036" max="12036" width="24.5" style="54" customWidth="1"/>
    <col min="12037" max="12037" width="10.83203125" style="54" customWidth="1"/>
    <col min="12038" max="12038" width="17" style="54" customWidth="1"/>
    <col min="12039" max="12039" width="16.5" style="54" customWidth="1"/>
    <col min="12040" max="12040" width="10.83203125" style="54" customWidth="1"/>
    <col min="12041" max="12291" width="10.5" style="54"/>
    <col min="12292" max="12292" width="24.5" style="54" customWidth="1"/>
    <col min="12293" max="12293" width="10.83203125" style="54" customWidth="1"/>
    <col min="12294" max="12294" width="17" style="54" customWidth="1"/>
    <col min="12295" max="12295" width="16.5" style="54" customWidth="1"/>
    <col min="12296" max="12296" width="10.83203125" style="54" customWidth="1"/>
    <col min="12297" max="12547" width="10.5" style="54"/>
    <col min="12548" max="12548" width="24.5" style="54" customWidth="1"/>
    <col min="12549" max="12549" width="10.83203125" style="54" customWidth="1"/>
    <col min="12550" max="12550" width="17" style="54" customWidth="1"/>
    <col min="12551" max="12551" width="16.5" style="54" customWidth="1"/>
    <col min="12552" max="12552" width="10.83203125" style="54" customWidth="1"/>
    <col min="12553" max="12803" width="10.5" style="54"/>
    <col min="12804" max="12804" width="24.5" style="54" customWidth="1"/>
    <col min="12805" max="12805" width="10.83203125" style="54" customWidth="1"/>
    <col min="12806" max="12806" width="17" style="54" customWidth="1"/>
    <col min="12807" max="12807" width="16.5" style="54" customWidth="1"/>
    <col min="12808" max="12808" width="10.83203125" style="54" customWidth="1"/>
    <col min="12809" max="13059" width="10.5" style="54"/>
    <col min="13060" max="13060" width="24.5" style="54" customWidth="1"/>
    <col min="13061" max="13061" width="10.83203125" style="54" customWidth="1"/>
    <col min="13062" max="13062" width="17" style="54" customWidth="1"/>
    <col min="13063" max="13063" width="16.5" style="54" customWidth="1"/>
    <col min="13064" max="13064" width="10.83203125" style="54" customWidth="1"/>
    <col min="13065" max="13315" width="10.5" style="54"/>
    <col min="13316" max="13316" width="24.5" style="54" customWidth="1"/>
    <col min="13317" max="13317" width="10.83203125" style="54" customWidth="1"/>
    <col min="13318" max="13318" width="17" style="54" customWidth="1"/>
    <col min="13319" max="13319" width="16.5" style="54" customWidth="1"/>
    <col min="13320" max="13320" width="10.83203125" style="54" customWidth="1"/>
    <col min="13321" max="13571" width="10.5" style="54"/>
    <col min="13572" max="13572" width="24.5" style="54" customWidth="1"/>
    <col min="13573" max="13573" width="10.83203125" style="54" customWidth="1"/>
    <col min="13574" max="13574" width="17" style="54" customWidth="1"/>
    <col min="13575" max="13575" width="16.5" style="54" customWidth="1"/>
    <col min="13576" max="13576" width="10.83203125" style="54" customWidth="1"/>
    <col min="13577" max="13827" width="10.5" style="54"/>
    <col min="13828" max="13828" width="24.5" style="54" customWidth="1"/>
    <col min="13829" max="13829" width="10.83203125" style="54" customWidth="1"/>
    <col min="13830" max="13830" width="17" style="54" customWidth="1"/>
    <col min="13831" max="13831" width="16.5" style="54" customWidth="1"/>
    <col min="13832" max="13832" width="10.83203125" style="54" customWidth="1"/>
    <col min="13833" max="14083" width="10.5" style="54"/>
    <col min="14084" max="14084" width="24.5" style="54" customWidth="1"/>
    <col min="14085" max="14085" width="10.83203125" style="54" customWidth="1"/>
    <col min="14086" max="14086" width="17" style="54" customWidth="1"/>
    <col min="14087" max="14087" width="16.5" style="54" customWidth="1"/>
    <col min="14088" max="14088" width="10.83203125" style="54" customWidth="1"/>
    <col min="14089" max="14339" width="10.5" style="54"/>
    <col min="14340" max="14340" width="24.5" style="54" customWidth="1"/>
    <col min="14341" max="14341" width="10.83203125" style="54" customWidth="1"/>
    <col min="14342" max="14342" width="17" style="54" customWidth="1"/>
    <col min="14343" max="14343" width="16.5" style="54" customWidth="1"/>
    <col min="14344" max="14344" width="10.83203125" style="54" customWidth="1"/>
    <col min="14345" max="14595" width="10.5" style="54"/>
    <col min="14596" max="14596" width="24.5" style="54" customWidth="1"/>
    <col min="14597" max="14597" width="10.83203125" style="54" customWidth="1"/>
    <col min="14598" max="14598" width="17" style="54" customWidth="1"/>
    <col min="14599" max="14599" width="16.5" style="54" customWidth="1"/>
    <col min="14600" max="14600" width="10.83203125" style="54" customWidth="1"/>
    <col min="14601" max="14851" width="10.5" style="54"/>
    <col min="14852" max="14852" width="24.5" style="54" customWidth="1"/>
    <col min="14853" max="14853" width="10.83203125" style="54" customWidth="1"/>
    <col min="14854" max="14854" width="17" style="54" customWidth="1"/>
    <col min="14855" max="14855" width="16.5" style="54" customWidth="1"/>
    <col min="14856" max="14856" width="10.83203125" style="54" customWidth="1"/>
    <col min="14857" max="15107" width="10.5" style="54"/>
    <col min="15108" max="15108" width="24.5" style="54" customWidth="1"/>
    <col min="15109" max="15109" width="10.83203125" style="54" customWidth="1"/>
    <col min="15110" max="15110" width="17" style="54" customWidth="1"/>
    <col min="15111" max="15111" width="16.5" style="54" customWidth="1"/>
    <col min="15112" max="15112" width="10.83203125" style="54" customWidth="1"/>
    <col min="15113" max="15363" width="10.5" style="54"/>
    <col min="15364" max="15364" width="24.5" style="54" customWidth="1"/>
    <col min="15365" max="15365" width="10.83203125" style="54" customWidth="1"/>
    <col min="15366" max="15366" width="17" style="54" customWidth="1"/>
    <col min="15367" max="15367" width="16.5" style="54" customWidth="1"/>
    <col min="15368" max="15368" width="10.83203125" style="54" customWidth="1"/>
    <col min="15369" max="15619" width="10.5" style="54"/>
    <col min="15620" max="15620" width="24.5" style="54" customWidth="1"/>
    <col min="15621" max="15621" width="10.83203125" style="54" customWidth="1"/>
    <col min="15622" max="15622" width="17" style="54" customWidth="1"/>
    <col min="15623" max="15623" width="16.5" style="54" customWidth="1"/>
    <col min="15624" max="15624" width="10.83203125" style="54" customWidth="1"/>
    <col min="15625" max="15875" width="10.5" style="54"/>
    <col min="15876" max="15876" width="24.5" style="54" customWidth="1"/>
    <col min="15877" max="15877" width="10.83203125" style="54" customWidth="1"/>
    <col min="15878" max="15878" width="17" style="54" customWidth="1"/>
    <col min="15879" max="15879" width="16.5" style="54" customWidth="1"/>
    <col min="15880" max="15880" width="10.83203125" style="54" customWidth="1"/>
    <col min="15881" max="16131" width="10.5" style="54"/>
    <col min="16132" max="16132" width="24.5" style="54" customWidth="1"/>
    <col min="16133" max="16133" width="10.83203125" style="54" customWidth="1"/>
    <col min="16134" max="16134" width="17" style="54" customWidth="1"/>
    <col min="16135" max="16135" width="16.5" style="54" customWidth="1"/>
    <col min="16136" max="16136" width="10.83203125" style="54" customWidth="1"/>
    <col min="16137" max="16384" width="10.5" style="54"/>
  </cols>
  <sheetData>
    <row r="1" spans="1:32" s="4" customFormat="1" ht="15.75" customHeight="1" thickTop="1" thickBot="1">
      <c r="A1" s="1" t="s">
        <v>0</v>
      </c>
      <c r="E1" s="154" t="s">
        <v>269</v>
      </c>
      <c r="G1" s="5"/>
      <c r="K1" s="6"/>
      <c r="L1" s="2" t="s">
        <v>1</v>
      </c>
      <c r="M1" s="3"/>
      <c r="N1" s="6"/>
      <c r="O1" s="6"/>
      <c r="P1" s="6"/>
      <c r="Q1" s="6"/>
      <c r="R1" s="7"/>
      <c r="S1" s="7"/>
      <c r="T1" s="8"/>
      <c r="U1" s="8"/>
      <c r="V1" s="8"/>
      <c r="W1" s="8"/>
      <c r="X1" s="8" t="s">
        <v>269</v>
      </c>
    </row>
    <row r="2" spans="1:32" s="4" customFormat="1" ht="9.75" customHeight="1" thickTop="1">
      <c r="E2" s="154"/>
      <c r="G2" s="5"/>
      <c r="N2" s="6"/>
      <c r="O2" s="6"/>
      <c r="P2" s="6"/>
      <c r="Q2" s="6"/>
      <c r="R2" s="7"/>
      <c r="S2" s="7"/>
      <c r="T2" s="8"/>
      <c r="U2" s="8"/>
      <c r="V2" s="8"/>
      <c r="W2" s="8"/>
      <c r="X2" s="8"/>
    </row>
    <row r="3" spans="1:32" s="4" customFormat="1" ht="15.75" customHeight="1">
      <c r="E3" s="155"/>
      <c r="G3" s="9"/>
      <c r="H3" s="10" t="s">
        <v>14</v>
      </c>
      <c r="I3" s="11" t="s">
        <v>77</v>
      </c>
      <c r="J3" s="12" t="s">
        <v>78</v>
      </c>
      <c r="K3" s="9"/>
      <c r="L3" s="13" t="s">
        <v>12</v>
      </c>
      <c r="M3" s="14"/>
      <c r="N3" s="15" t="s">
        <v>8</v>
      </c>
      <c r="P3" s="6"/>
      <c r="Q3" s="6"/>
      <c r="R3" s="7"/>
      <c r="S3" s="7"/>
      <c r="T3" s="8"/>
      <c r="U3" s="8"/>
      <c r="V3" s="8"/>
      <c r="W3" s="8"/>
      <c r="X3" s="8"/>
    </row>
    <row r="4" spans="1:32" s="4" customFormat="1" ht="15.75" customHeight="1">
      <c r="A4" s="16" t="s">
        <v>3</v>
      </c>
      <c r="B4" s="17" t="s">
        <v>4</v>
      </c>
      <c r="D4" s="18" t="s">
        <v>2</v>
      </c>
      <c r="E4" s="156">
        <v>100</v>
      </c>
      <c r="G4" s="18" t="s">
        <v>17</v>
      </c>
      <c r="H4" s="20">
        <v>0</v>
      </c>
      <c r="I4" s="20">
        <v>0.8</v>
      </c>
      <c r="J4" s="21">
        <v>0.2</v>
      </c>
      <c r="K4" s="22"/>
      <c r="L4" s="23" t="s">
        <v>15</v>
      </c>
      <c r="M4" s="24"/>
      <c r="N4" s="15" t="s">
        <v>11</v>
      </c>
      <c r="P4" s="6"/>
      <c r="Q4" s="6"/>
      <c r="R4" s="7"/>
      <c r="S4" s="7"/>
      <c r="T4" s="8"/>
      <c r="U4" s="8"/>
      <c r="V4" s="8"/>
      <c r="W4" s="8"/>
      <c r="X4" s="8">
        <v>20</v>
      </c>
    </row>
    <row r="5" spans="1:32" s="4" customFormat="1" ht="15.75" customHeight="1">
      <c r="A5" s="16" t="s">
        <v>6</v>
      </c>
      <c r="B5" s="25">
        <v>43900</v>
      </c>
      <c r="D5" s="18" t="s">
        <v>5</v>
      </c>
      <c r="E5" s="156">
        <v>30</v>
      </c>
      <c r="G5" s="18" t="s">
        <v>20</v>
      </c>
      <c r="H5" s="19">
        <v>0</v>
      </c>
      <c r="I5" s="19">
        <v>21</v>
      </c>
      <c r="J5" s="26">
        <v>14</v>
      </c>
      <c r="K5" s="27"/>
      <c r="L5" s="28" t="s">
        <v>18</v>
      </c>
      <c r="M5" s="29"/>
      <c r="N5" s="15" t="s">
        <v>13</v>
      </c>
      <c r="P5" s="6"/>
      <c r="Q5" s="6"/>
      <c r="R5" s="7"/>
      <c r="S5" s="7"/>
      <c r="T5" s="8"/>
      <c r="U5" s="8"/>
      <c r="V5" s="8"/>
      <c r="W5" s="8"/>
      <c r="X5" s="8">
        <v>30</v>
      </c>
    </row>
    <row r="6" spans="1:32" s="4" customFormat="1" ht="15.75" customHeight="1">
      <c r="A6" s="16" t="s">
        <v>9</v>
      </c>
      <c r="B6" s="30"/>
      <c r="D6" s="16" t="s">
        <v>267</v>
      </c>
      <c r="E6" s="156">
        <v>3</v>
      </c>
      <c r="G6" s="18" t="s">
        <v>22</v>
      </c>
      <c r="H6" s="31">
        <f>$E$8*H4</f>
        <v>0</v>
      </c>
      <c r="I6" s="31">
        <f>$E$8*I4</f>
        <v>80</v>
      </c>
      <c r="J6" s="32">
        <f>$E$8*J4</f>
        <v>20</v>
      </c>
      <c r="K6" s="33"/>
      <c r="L6" s="34" t="s">
        <v>21</v>
      </c>
      <c r="M6" s="35"/>
      <c r="N6" s="36" t="s">
        <v>16</v>
      </c>
      <c r="O6" s="37"/>
      <c r="P6" s="6"/>
      <c r="R6" s="38"/>
      <c r="S6" s="38"/>
      <c r="T6" s="8"/>
      <c r="U6" s="8"/>
      <c r="V6" s="8"/>
      <c r="W6" s="8"/>
      <c r="X6" s="8">
        <v>3</v>
      </c>
    </row>
    <row r="7" spans="1:32" s="4" customFormat="1" ht="15.75" customHeight="1">
      <c r="D7" s="39" t="s">
        <v>7</v>
      </c>
      <c r="E7" s="157">
        <v>1</v>
      </c>
      <c r="G7" s="18" t="s">
        <v>23</v>
      </c>
      <c r="H7" s="31">
        <f>H6*$E$5</f>
        <v>0</v>
      </c>
      <c r="I7" s="31">
        <f>I6*$E$5</f>
        <v>2400</v>
      </c>
      <c r="J7" s="32">
        <f>J6*$E$5</f>
        <v>600</v>
      </c>
      <c r="K7" s="40"/>
      <c r="L7" s="41" t="s">
        <v>79</v>
      </c>
      <c r="M7" s="42"/>
      <c r="N7" s="15" t="s">
        <v>19</v>
      </c>
      <c r="O7" s="6"/>
      <c r="P7" s="6"/>
      <c r="R7" s="38"/>
      <c r="S7" s="38"/>
      <c r="T7" s="8"/>
      <c r="U7" s="8"/>
      <c r="V7" s="8"/>
      <c r="W7" s="8"/>
      <c r="X7" s="8">
        <v>1</v>
      </c>
    </row>
    <row r="8" spans="1:32" s="4" customFormat="1" ht="15.75" customHeight="1">
      <c r="D8" s="39" t="s">
        <v>10</v>
      </c>
      <c r="E8" s="158">
        <f>E4*E7</f>
        <v>100</v>
      </c>
      <c r="G8" s="18" t="s">
        <v>25</v>
      </c>
      <c r="H8" s="31" t="str">
        <f>IFERROR(H7/H5,"")</f>
        <v/>
      </c>
      <c r="I8" s="31">
        <f>IFERROR(I7/I5,"")</f>
        <v>114.28571428571429</v>
      </c>
      <c r="J8" s="31">
        <f>IFERROR(J7/J5,"")</f>
        <v>42.857142857142854</v>
      </c>
      <c r="K8" s="40"/>
      <c r="L8" s="43" t="s">
        <v>24</v>
      </c>
      <c r="M8" s="44"/>
      <c r="N8" s="36" t="s">
        <v>81</v>
      </c>
      <c r="O8" s="6"/>
      <c r="P8" s="6"/>
      <c r="R8" s="38"/>
      <c r="S8" s="38"/>
      <c r="T8" s="8"/>
      <c r="U8" s="8"/>
      <c r="V8" s="8"/>
      <c r="W8" s="8"/>
      <c r="X8" s="8">
        <v>20</v>
      </c>
    </row>
    <row r="9" spans="1:32" s="4" customFormat="1" ht="15.75" customHeight="1">
      <c r="E9" s="155"/>
      <c r="K9" s="40"/>
      <c r="L9" s="45"/>
      <c r="M9" s="46"/>
      <c r="N9" s="36" t="s">
        <v>96</v>
      </c>
      <c r="O9" s="6"/>
      <c r="P9" s="6"/>
      <c r="R9" s="38"/>
      <c r="S9" s="38"/>
      <c r="T9" s="8"/>
      <c r="U9" s="8"/>
      <c r="V9" s="8"/>
      <c r="W9" s="8"/>
      <c r="X9" s="8"/>
    </row>
    <row r="10" spans="1:32" ht="30.75" customHeight="1">
      <c r="A10" s="47" t="s">
        <v>100</v>
      </c>
      <c r="B10" s="47" t="s">
        <v>99</v>
      </c>
      <c r="C10" s="47"/>
      <c r="D10" s="47" t="s">
        <v>97</v>
      </c>
      <c r="E10" s="48" t="s">
        <v>26</v>
      </c>
      <c r="F10" s="49" t="s">
        <v>27</v>
      </c>
      <c r="G10" s="49" t="s">
        <v>28</v>
      </c>
      <c r="H10" s="49" t="s">
        <v>29</v>
      </c>
      <c r="I10" s="49" t="s">
        <v>23</v>
      </c>
      <c r="J10" s="49" t="s">
        <v>30</v>
      </c>
      <c r="K10" s="49" t="s">
        <v>268</v>
      </c>
      <c r="L10" s="11" t="s">
        <v>32</v>
      </c>
      <c r="M10" s="50" t="s">
        <v>33</v>
      </c>
      <c r="N10" s="10" t="s">
        <v>21</v>
      </c>
      <c r="O10" s="11" t="s">
        <v>79</v>
      </c>
      <c r="P10" s="51" t="s">
        <v>80</v>
      </c>
      <c r="Q10" s="52" t="s">
        <v>189</v>
      </c>
      <c r="R10" s="53" t="s">
        <v>187</v>
      </c>
      <c r="S10" s="53" t="s">
        <v>188</v>
      </c>
      <c r="T10" s="4"/>
      <c r="U10" s="4"/>
      <c r="V10" s="4"/>
      <c r="W10" s="4"/>
      <c r="X10" s="54" t="s">
        <v>26</v>
      </c>
    </row>
    <row r="11" spans="1:32" s="65" customFormat="1" ht="44.25" customHeight="1">
      <c r="A11" s="55" t="s">
        <v>77</v>
      </c>
      <c r="B11" s="55" t="s">
        <v>101</v>
      </c>
      <c r="C11" s="55" t="s">
        <v>270</v>
      </c>
      <c r="D11" s="55" t="s">
        <v>195</v>
      </c>
      <c r="E11" s="153" t="s">
        <v>204</v>
      </c>
      <c r="F11" s="56" t="s">
        <v>28</v>
      </c>
      <c r="G11" s="56">
        <v>1</v>
      </c>
      <c r="H11" s="57"/>
      <c r="I11" s="57"/>
      <c r="J11" s="57"/>
      <c r="K11" s="57"/>
      <c r="L11" s="58">
        <v>1</v>
      </c>
      <c r="M11" s="59" t="s">
        <v>34</v>
      </c>
      <c r="N11" s="60"/>
      <c r="O11" s="61">
        <f>(IF(F11="Per bed",(G11*$I$6)/L11,IF(F11="Per case",H11*$I$8,IF(F11="Per Bed-Day",I11*$I$7,IF(F11="Per centre",$E$6*K11,"")))))</f>
        <v>80</v>
      </c>
      <c r="P11" s="62"/>
      <c r="Q11" s="61">
        <f t="shared" ref="Q11:Q44" si="0">ROUNDUP(SUM(N11:P11),0)</f>
        <v>80</v>
      </c>
      <c r="R11" s="63">
        <v>2740.8636363636401</v>
      </c>
      <c r="S11" s="63"/>
      <c r="T11" s="64"/>
      <c r="U11" s="64"/>
      <c r="V11" s="64"/>
      <c r="W11" s="64"/>
      <c r="X11" s="64" t="s">
        <v>204</v>
      </c>
      <c r="Y11" s="64"/>
      <c r="Z11" s="64"/>
      <c r="AA11" s="64"/>
      <c r="AB11" s="64"/>
      <c r="AC11" s="64"/>
      <c r="AD11" s="64"/>
      <c r="AE11" s="64"/>
      <c r="AF11" s="64"/>
    </row>
    <row r="12" spans="1:32" s="65" customFormat="1" ht="15.75" customHeight="1">
      <c r="A12" s="55" t="s">
        <v>77</v>
      </c>
      <c r="B12" s="55" t="s">
        <v>102</v>
      </c>
      <c r="C12" s="55" t="s">
        <v>271</v>
      </c>
      <c r="D12" s="55" t="s">
        <v>195</v>
      </c>
      <c r="E12" s="153" t="s">
        <v>66</v>
      </c>
      <c r="F12" s="56" t="s">
        <v>28</v>
      </c>
      <c r="G12" s="56">
        <v>0.8</v>
      </c>
      <c r="H12" s="57"/>
      <c r="I12" s="57"/>
      <c r="J12" s="57"/>
      <c r="K12" s="57"/>
      <c r="L12" s="58">
        <v>1</v>
      </c>
      <c r="M12" s="59" t="s">
        <v>82</v>
      </c>
      <c r="N12" s="60"/>
      <c r="O12" s="61">
        <f>(IF(F12="Per bed",(G12*$I$6)/L12,IF(F12="Per case",H12*$I$8,IF(F12="Per Bed-Day",I12*$I$7,IF(F12="Per centre",$E$6*K12,"")))))</f>
        <v>64</v>
      </c>
      <c r="P12" s="62"/>
      <c r="Q12" s="61">
        <f>ROUNDUP(SUM(N12:P12),0)</f>
        <v>64</v>
      </c>
      <c r="R12" s="63">
        <v>25</v>
      </c>
      <c r="S12" s="63"/>
      <c r="T12" s="64"/>
      <c r="U12" s="64"/>
      <c r="V12" s="64"/>
      <c r="W12" s="64"/>
      <c r="X12" s="64" t="s">
        <v>66</v>
      </c>
      <c r="Y12" s="64"/>
      <c r="Z12" s="64"/>
      <c r="AA12" s="64"/>
      <c r="AB12" s="64"/>
      <c r="AC12" s="64"/>
      <c r="AD12" s="64"/>
      <c r="AE12" s="64"/>
      <c r="AF12" s="64"/>
    </row>
    <row r="13" spans="1:32" s="65" customFormat="1" ht="15.75" customHeight="1">
      <c r="A13" s="55" t="s">
        <v>77</v>
      </c>
      <c r="B13" s="55" t="s">
        <v>102</v>
      </c>
      <c r="C13" s="55" t="s">
        <v>272</v>
      </c>
      <c r="D13" s="55" t="s">
        <v>195</v>
      </c>
      <c r="E13" s="153" t="s">
        <v>205</v>
      </c>
      <c r="F13" s="56" t="s">
        <v>28</v>
      </c>
      <c r="G13" s="56">
        <v>1</v>
      </c>
      <c r="H13" s="57"/>
      <c r="I13" s="57"/>
      <c r="J13" s="57"/>
      <c r="K13" s="57"/>
      <c r="L13" s="58">
        <v>1</v>
      </c>
      <c r="M13" s="59" t="s">
        <v>192</v>
      </c>
      <c r="N13" s="60"/>
      <c r="O13" s="61">
        <f>(IF(F13="Per bed",(G13*$I$6)/L13,IF(F13="Per case",H13*$I$8,IF(F13="Per Bed-Day",I13*$I$7,IF(F13="Per centre",$E$6*K13,"")))))</f>
        <v>80</v>
      </c>
      <c r="P13" s="62"/>
      <c r="Q13" s="61">
        <f t="shared" si="0"/>
        <v>80</v>
      </c>
      <c r="R13" s="63">
        <v>1486.439135381115</v>
      </c>
      <c r="S13" s="63"/>
      <c r="T13" s="64"/>
      <c r="U13" s="64"/>
      <c r="V13" s="64"/>
      <c r="W13" s="64"/>
      <c r="X13" s="64" t="s">
        <v>205</v>
      </c>
      <c r="Y13" s="64"/>
      <c r="Z13" s="64"/>
      <c r="AA13" s="64"/>
      <c r="AB13" s="64"/>
      <c r="AC13" s="64"/>
      <c r="AD13" s="64"/>
      <c r="AE13" s="64"/>
      <c r="AF13" s="64"/>
    </row>
    <row r="14" spans="1:32" s="4" customFormat="1" ht="15.75" customHeight="1">
      <c r="A14" s="66" t="s">
        <v>77</v>
      </c>
      <c r="B14" s="66" t="s">
        <v>102</v>
      </c>
      <c r="C14" s="66" t="s">
        <v>272</v>
      </c>
      <c r="D14" s="66" t="s">
        <v>89</v>
      </c>
      <c r="E14" s="159" t="s">
        <v>207</v>
      </c>
      <c r="F14" s="68" t="s">
        <v>30</v>
      </c>
      <c r="G14" s="69"/>
      <c r="H14" s="69"/>
      <c r="I14" s="69"/>
      <c r="J14" s="68">
        <f t="shared" ref="J14:J16" si="1">2/20</f>
        <v>0.1</v>
      </c>
      <c r="K14" s="69"/>
      <c r="L14" s="69"/>
      <c r="M14" s="70" t="s">
        <v>35</v>
      </c>
      <c r="N14" s="62"/>
      <c r="O14" s="71">
        <f t="shared" ref="O14:O26" si="2">IF(F14="Per bed",G14*$I$6,IF(F14="Per case",H14*$I$8,IF(F14="Per Bed-Day",I14*$I$7,IF(F14="Per equipment",J14*$O$13,IF(F14="Per centre",$E$6*K14,"")))))</f>
        <v>8</v>
      </c>
      <c r="P14" s="62"/>
      <c r="Q14" s="72">
        <f t="shared" si="0"/>
        <v>8</v>
      </c>
      <c r="R14" s="73"/>
      <c r="S14" s="73"/>
      <c r="T14" s="6"/>
      <c r="U14" s="6"/>
      <c r="V14" s="6"/>
      <c r="W14" s="6"/>
      <c r="X14" s="6" t="s">
        <v>207</v>
      </c>
      <c r="Y14" s="6"/>
      <c r="Z14" s="9"/>
      <c r="AA14" s="9"/>
      <c r="AB14" s="9"/>
      <c r="AC14" s="9"/>
      <c r="AD14" s="9"/>
      <c r="AE14" s="9"/>
      <c r="AF14" s="9"/>
    </row>
    <row r="15" spans="1:32" s="4" customFormat="1" ht="15.75" customHeight="1">
      <c r="A15" s="66" t="s">
        <v>77</v>
      </c>
      <c r="B15" s="66" t="s">
        <v>102</v>
      </c>
      <c r="C15" s="66" t="s">
        <v>272</v>
      </c>
      <c r="D15" s="66" t="s">
        <v>89</v>
      </c>
      <c r="E15" s="159" t="s">
        <v>208</v>
      </c>
      <c r="F15" s="68" t="s">
        <v>30</v>
      </c>
      <c r="G15" s="69"/>
      <c r="H15" s="69"/>
      <c r="I15" s="69"/>
      <c r="J15" s="68">
        <f t="shared" si="1"/>
        <v>0.1</v>
      </c>
      <c r="K15" s="69"/>
      <c r="L15" s="69"/>
      <c r="M15" s="70" t="s">
        <v>35</v>
      </c>
      <c r="N15" s="62"/>
      <c r="O15" s="71">
        <f t="shared" si="2"/>
        <v>8</v>
      </c>
      <c r="P15" s="62"/>
      <c r="Q15" s="72">
        <f t="shared" si="0"/>
        <v>8</v>
      </c>
      <c r="R15" s="73">
        <v>13</v>
      </c>
      <c r="S15" s="73"/>
      <c r="T15" s="6"/>
      <c r="U15" s="6"/>
      <c r="V15" s="6"/>
      <c r="W15" s="6"/>
      <c r="X15" s="6" t="s">
        <v>208</v>
      </c>
      <c r="Y15" s="6"/>
      <c r="Z15" s="9"/>
      <c r="AA15" s="9"/>
      <c r="AB15" s="9"/>
      <c r="AC15" s="9"/>
      <c r="AD15" s="9"/>
      <c r="AE15" s="9"/>
      <c r="AF15" s="9"/>
    </row>
    <row r="16" spans="1:32" s="4" customFormat="1" ht="15.75" customHeight="1">
      <c r="A16" s="66" t="s">
        <v>77</v>
      </c>
      <c r="B16" s="66" t="s">
        <v>102</v>
      </c>
      <c r="C16" s="66" t="s">
        <v>272</v>
      </c>
      <c r="D16" s="66" t="s">
        <v>89</v>
      </c>
      <c r="E16" s="159" t="s">
        <v>209</v>
      </c>
      <c r="F16" s="68" t="s">
        <v>30</v>
      </c>
      <c r="G16" s="69"/>
      <c r="H16" s="69"/>
      <c r="I16" s="69"/>
      <c r="J16" s="68">
        <f t="shared" si="1"/>
        <v>0.1</v>
      </c>
      <c r="K16" s="69"/>
      <c r="L16" s="69"/>
      <c r="M16" s="70" t="s">
        <v>35</v>
      </c>
      <c r="N16" s="62"/>
      <c r="O16" s="71">
        <f t="shared" si="2"/>
        <v>8</v>
      </c>
      <c r="P16" s="62"/>
      <c r="Q16" s="72">
        <f t="shared" si="0"/>
        <v>8</v>
      </c>
      <c r="R16" s="73"/>
      <c r="S16" s="73"/>
      <c r="T16" s="6"/>
      <c r="U16" s="6"/>
      <c r="V16" s="6"/>
      <c r="W16" s="6"/>
      <c r="X16" s="6" t="s">
        <v>209</v>
      </c>
      <c r="Y16" s="6"/>
      <c r="Z16" s="9"/>
      <c r="AA16" s="9"/>
      <c r="AB16" s="9"/>
      <c r="AC16" s="9"/>
      <c r="AD16" s="9"/>
      <c r="AE16" s="9"/>
      <c r="AF16" s="9"/>
    </row>
    <row r="17" spans="1:32" s="65" customFormat="1" ht="15.75" customHeight="1">
      <c r="A17" s="67" t="s">
        <v>77</v>
      </c>
      <c r="B17" s="67" t="s">
        <v>102</v>
      </c>
      <c r="C17" s="67" t="s">
        <v>272</v>
      </c>
      <c r="D17" s="67" t="s">
        <v>88</v>
      </c>
      <c r="E17" s="159" t="s">
        <v>37</v>
      </c>
      <c r="F17" s="74" t="s">
        <v>29</v>
      </c>
      <c r="G17" s="57"/>
      <c r="H17" s="74">
        <v>0.8</v>
      </c>
      <c r="I17" s="57"/>
      <c r="J17" s="57"/>
      <c r="K17" s="57"/>
      <c r="L17" s="57"/>
      <c r="M17" s="75" t="s">
        <v>38</v>
      </c>
      <c r="N17" s="60"/>
      <c r="O17" s="71">
        <f t="shared" si="2"/>
        <v>91.428571428571445</v>
      </c>
      <c r="P17" s="60"/>
      <c r="Q17" s="76">
        <f t="shared" si="0"/>
        <v>92</v>
      </c>
      <c r="R17" s="77">
        <v>0.29654403567447063</v>
      </c>
      <c r="S17" s="77"/>
      <c r="T17" s="64"/>
      <c r="U17" s="64"/>
      <c r="V17" s="64"/>
      <c r="W17" s="64"/>
      <c r="X17" s="64" t="s">
        <v>37</v>
      </c>
      <c r="Y17" s="64"/>
      <c r="Z17" s="64"/>
      <c r="AA17" s="64"/>
      <c r="AB17" s="64"/>
      <c r="AC17" s="64"/>
      <c r="AD17" s="64"/>
      <c r="AE17" s="64"/>
      <c r="AF17" s="64"/>
    </row>
    <row r="18" spans="1:32" s="65" customFormat="1" ht="15.75" customHeight="1">
      <c r="A18" s="67" t="s">
        <v>77</v>
      </c>
      <c r="B18" s="67" t="s">
        <v>102</v>
      </c>
      <c r="C18" s="67" t="s">
        <v>272</v>
      </c>
      <c r="D18" s="67" t="s">
        <v>88</v>
      </c>
      <c r="E18" s="159" t="s">
        <v>39</v>
      </c>
      <c r="F18" s="74" t="s">
        <v>29</v>
      </c>
      <c r="G18" s="57"/>
      <c r="H18" s="74">
        <v>0.15</v>
      </c>
      <c r="I18" s="57"/>
      <c r="J18" s="57"/>
      <c r="K18" s="57"/>
      <c r="L18" s="57"/>
      <c r="M18" s="75" t="s">
        <v>38</v>
      </c>
      <c r="N18" s="60"/>
      <c r="O18" s="71">
        <f t="shared" si="2"/>
        <v>17.142857142857142</v>
      </c>
      <c r="P18" s="60"/>
      <c r="Q18" s="76">
        <f t="shared" si="0"/>
        <v>18</v>
      </c>
      <c r="R18" s="77">
        <v>0.37748049052396865</v>
      </c>
      <c r="S18" s="77"/>
      <c r="T18" s="64"/>
      <c r="U18" s="64"/>
      <c r="V18" s="64"/>
      <c r="W18" s="64"/>
      <c r="X18" s="64" t="s">
        <v>39</v>
      </c>
      <c r="Y18" s="64"/>
      <c r="Z18" s="64"/>
      <c r="AA18" s="64"/>
      <c r="AB18" s="64"/>
      <c r="AC18" s="64"/>
      <c r="AD18" s="64"/>
      <c r="AE18" s="64"/>
      <c r="AF18" s="64"/>
    </row>
    <row r="19" spans="1:32" s="65" customFormat="1" ht="15.75" customHeight="1">
      <c r="A19" s="67" t="s">
        <v>77</v>
      </c>
      <c r="B19" s="67" t="s">
        <v>102</v>
      </c>
      <c r="C19" s="67" t="s">
        <v>272</v>
      </c>
      <c r="D19" s="67" t="s">
        <v>88</v>
      </c>
      <c r="E19" s="159" t="s">
        <v>40</v>
      </c>
      <c r="F19" s="74" t="s">
        <v>29</v>
      </c>
      <c r="G19" s="57"/>
      <c r="H19" s="74">
        <v>0.05</v>
      </c>
      <c r="I19" s="57"/>
      <c r="J19" s="57"/>
      <c r="K19" s="57"/>
      <c r="L19" s="57"/>
      <c r="M19" s="75" t="s">
        <v>38</v>
      </c>
      <c r="N19" s="60"/>
      <c r="O19" s="71">
        <f t="shared" si="2"/>
        <v>5.7142857142857153</v>
      </c>
      <c r="P19" s="60"/>
      <c r="Q19" s="76">
        <f t="shared" si="0"/>
        <v>6</v>
      </c>
      <c r="R19" s="77">
        <v>1.6780432309442501</v>
      </c>
      <c r="S19" s="77"/>
      <c r="T19" s="64"/>
      <c r="U19" s="64"/>
      <c r="V19" s="64"/>
      <c r="W19" s="64"/>
      <c r="X19" s="64" t="s">
        <v>40</v>
      </c>
      <c r="Y19" s="64"/>
      <c r="Z19" s="64"/>
      <c r="AA19" s="64"/>
      <c r="AB19" s="64"/>
      <c r="AC19" s="64"/>
      <c r="AD19" s="64"/>
      <c r="AE19" s="64"/>
      <c r="AF19" s="64"/>
    </row>
    <row r="20" spans="1:32" s="65" customFormat="1" ht="15.75" customHeight="1">
      <c r="A20" s="67" t="s">
        <v>77</v>
      </c>
      <c r="B20" s="67" t="s">
        <v>102</v>
      </c>
      <c r="C20" s="67" t="s">
        <v>272</v>
      </c>
      <c r="D20" s="67" t="s">
        <v>88</v>
      </c>
      <c r="E20" s="159" t="s">
        <v>105</v>
      </c>
      <c r="F20" s="74" t="s">
        <v>29</v>
      </c>
      <c r="G20" s="57"/>
      <c r="H20" s="74">
        <v>0.8</v>
      </c>
      <c r="I20" s="57"/>
      <c r="J20" s="57"/>
      <c r="K20" s="57"/>
      <c r="L20" s="57"/>
      <c r="M20" s="75" t="s">
        <v>38</v>
      </c>
      <c r="N20" s="60"/>
      <c r="O20" s="71">
        <f t="shared" si="2"/>
        <v>91.428571428571445</v>
      </c>
      <c r="P20" s="60"/>
      <c r="Q20" s="76">
        <f t="shared" si="0"/>
        <v>92</v>
      </c>
      <c r="R20" s="77"/>
      <c r="S20" s="77"/>
      <c r="T20" s="64"/>
      <c r="U20" s="64"/>
      <c r="V20" s="64"/>
      <c r="W20" s="64"/>
      <c r="X20" s="64" t="s">
        <v>105</v>
      </c>
      <c r="Y20" s="64"/>
      <c r="Z20" s="64"/>
      <c r="AA20" s="64"/>
      <c r="AB20" s="64"/>
      <c r="AC20" s="64"/>
      <c r="AD20" s="64"/>
      <c r="AE20" s="64"/>
      <c r="AF20" s="64"/>
    </row>
    <row r="21" spans="1:32" s="65" customFormat="1" ht="15.75" customHeight="1">
      <c r="A21" s="67" t="s">
        <v>77</v>
      </c>
      <c r="B21" s="67" t="s">
        <v>102</v>
      </c>
      <c r="C21" s="67" t="s">
        <v>272</v>
      </c>
      <c r="D21" s="67" t="s">
        <v>88</v>
      </c>
      <c r="E21" s="159" t="s">
        <v>106</v>
      </c>
      <c r="F21" s="74" t="s">
        <v>29</v>
      </c>
      <c r="G21" s="57"/>
      <c r="H21" s="74">
        <v>0.15</v>
      </c>
      <c r="I21" s="57"/>
      <c r="J21" s="57"/>
      <c r="K21" s="57"/>
      <c r="L21" s="57"/>
      <c r="M21" s="75" t="s">
        <v>38</v>
      </c>
      <c r="N21" s="60"/>
      <c r="O21" s="71">
        <f t="shared" si="2"/>
        <v>17.142857142857142</v>
      </c>
      <c r="P21" s="60"/>
      <c r="Q21" s="76">
        <f t="shared" si="0"/>
        <v>18</v>
      </c>
      <c r="R21" s="77"/>
      <c r="S21" s="77"/>
      <c r="T21" s="64"/>
      <c r="U21" s="64"/>
      <c r="V21" s="64"/>
      <c r="W21" s="64"/>
      <c r="X21" s="64" t="s">
        <v>106</v>
      </c>
      <c r="Y21" s="64"/>
      <c r="Z21" s="64"/>
      <c r="AA21" s="64"/>
      <c r="AB21" s="64"/>
      <c r="AC21" s="64"/>
      <c r="AD21" s="64"/>
      <c r="AE21" s="64"/>
      <c r="AF21" s="64"/>
    </row>
    <row r="22" spans="1:32" s="65" customFormat="1" ht="15.75" customHeight="1">
      <c r="A22" s="67" t="s">
        <v>77</v>
      </c>
      <c r="B22" s="67" t="s">
        <v>102</v>
      </c>
      <c r="C22" s="67" t="s">
        <v>272</v>
      </c>
      <c r="D22" s="67" t="s">
        <v>88</v>
      </c>
      <c r="E22" s="159" t="s">
        <v>107</v>
      </c>
      <c r="F22" s="74" t="s">
        <v>29</v>
      </c>
      <c r="G22" s="57"/>
      <c r="H22" s="74">
        <v>0.8</v>
      </c>
      <c r="I22" s="57"/>
      <c r="J22" s="57"/>
      <c r="K22" s="57"/>
      <c r="L22" s="57"/>
      <c r="M22" s="75" t="s">
        <v>38</v>
      </c>
      <c r="N22" s="60"/>
      <c r="O22" s="71">
        <f t="shared" si="2"/>
        <v>91.428571428571445</v>
      </c>
      <c r="P22" s="60"/>
      <c r="Q22" s="76">
        <f t="shared" si="0"/>
        <v>92</v>
      </c>
      <c r="R22" s="77"/>
      <c r="S22" s="77"/>
      <c r="T22" s="64"/>
      <c r="U22" s="64"/>
      <c r="V22" s="64"/>
      <c r="W22" s="64"/>
      <c r="X22" s="64" t="s">
        <v>107</v>
      </c>
      <c r="Y22" s="64"/>
      <c r="Z22" s="64"/>
      <c r="AA22" s="64"/>
      <c r="AB22" s="64"/>
      <c r="AC22" s="64"/>
      <c r="AD22" s="64"/>
      <c r="AE22" s="64"/>
      <c r="AF22" s="64"/>
    </row>
    <row r="23" spans="1:32" s="65" customFormat="1" ht="15.75" customHeight="1">
      <c r="A23" s="67" t="s">
        <v>77</v>
      </c>
      <c r="B23" s="67" t="s">
        <v>102</v>
      </c>
      <c r="C23" s="67" t="s">
        <v>272</v>
      </c>
      <c r="D23" s="67" t="s">
        <v>88</v>
      </c>
      <c r="E23" s="159" t="s">
        <v>108</v>
      </c>
      <c r="F23" s="74" t="s">
        <v>29</v>
      </c>
      <c r="G23" s="57"/>
      <c r="H23" s="74">
        <v>0.15</v>
      </c>
      <c r="I23" s="57"/>
      <c r="J23" s="57"/>
      <c r="K23" s="57"/>
      <c r="L23" s="57"/>
      <c r="M23" s="75" t="s">
        <v>38</v>
      </c>
      <c r="N23" s="60"/>
      <c r="O23" s="71">
        <f t="shared" si="2"/>
        <v>17.142857142857142</v>
      </c>
      <c r="P23" s="60"/>
      <c r="Q23" s="76">
        <f t="shared" si="0"/>
        <v>18</v>
      </c>
      <c r="R23" s="77"/>
      <c r="S23" s="77"/>
      <c r="T23" s="64"/>
      <c r="U23" s="64"/>
      <c r="V23" s="64"/>
      <c r="W23" s="64"/>
      <c r="X23" s="64" t="s">
        <v>108</v>
      </c>
      <c r="Y23" s="64"/>
      <c r="Z23" s="64"/>
      <c r="AA23" s="64"/>
      <c r="AB23" s="64"/>
      <c r="AC23" s="64"/>
      <c r="AD23" s="64"/>
      <c r="AE23" s="64"/>
      <c r="AF23" s="64"/>
    </row>
    <row r="24" spans="1:32" s="65" customFormat="1" ht="15.75" customHeight="1">
      <c r="A24" s="67" t="s">
        <v>77</v>
      </c>
      <c r="B24" s="67" t="s">
        <v>102</v>
      </c>
      <c r="C24" s="67" t="s">
        <v>272</v>
      </c>
      <c r="D24" s="67" t="s">
        <v>88</v>
      </c>
      <c r="E24" s="159" t="s">
        <v>109</v>
      </c>
      <c r="F24" s="74" t="s">
        <v>29</v>
      </c>
      <c r="G24" s="57"/>
      <c r="H24" s="74">
        <v>0.8</v>
      </c>
      <c r="I24" s="57"/>
      <c r="J24" s="57"/>
      <c r="K24" s="57"/>
      <c r="L24" s="57"/>
      <c r="M24" s="75" t="s">
        <v>38</v>
      </c>
      <c r="N24" s="60"/>
      <c r="O24" s="71">
        <f t="shared" si="2"/>
        <v>91.428571428571445</v>
      </c>
      <c r="P24" s="60"/>
      <c r="Q24" s="76">
        <f t="shared" si="0"/>
        <v>92</v>
      </c>
      <c r="R24" s="77"/>
      <c r="S24" s="77"/>
      <c r="T24" s="64"/>
      <c r="U24" s="64"/>
      <c r="V24" s="64"/>
      <c r="W24" s="64"/>
      <c r="X24" s="64" t="s">
        <v>109</v>
      </c>
      <c r="Y24" s="64"/>
      <c r="Z24" s="64"/>
      <c r="AA24" s="64"/>
      <c r="AB24" s="64"/>
      <c r="AC24" s="64"/>
      <c r="AD24" s="64"/>
      <c r="AE24" s="64"/>
      <c r="AF24" s="64"/>
    </row>
    <row r="25" spans="1:32" s="65" customFormat="1" ht="15.75" customHeight="1">
      <c r="A25" s="67" t="s">
        <v>77</v>
      </c>
      <c r="B25" s="67" t="s">
        <v>102</v>
      </c>
      <c r="C25" s="67" t="s">
        <v>272</v>
      </c>
      <c r="D25" s="67" t="s">
        <v>88</v>
      </c>
      <c r="E25" s="159" t="s">
        <v>190</v>
      </c>
      <c r="F25" s="74" t="s">
        <v>29</v>
      </c>
      <c r="G25" s="57"/>
      <c r="H25" s="74">
        <v>1</v>
      </c>
      <c r="I25" s="57"/>
      <c r="J25" s="57"/>
      <c r="K25" s="57"/>
      <c r="L25" s="57"/>
      <c r="M25" s="70" t="s">
        <v>191</v>
      </c>
      <c r="N25" s="60"/>
      <c r="O25" s="71">
        <f t="shared" si="2"/>
        <v>114.28571428571429</v>
      </c>
      <c r="P25" s="60"/>
      <c r="Q25" s="76">
        <f t="shared" si="0"/>
        <v>115</v>
      </c>
      <c r="R25" s="77">
        <v>0.5</v>
      </c>
      <c r="S25" s="77"/>
      <c r="T25" s="64"/>
      <c r="U25" s="64"/>
      <c r="V25" s="64"/>
      <c r="W25" s="64"/>
      <c r="X25" s="64" t="s">
        <v>190</v>
      </c>
      <c r="Y25" s="64"/>
      <c r="Z25" s="64"/>
      <c r="AA25" s="64"/>
      <c r="AB25" s="64"/>
      <c r="AC25" s="64"/>
      <c r="AD25" s="64"/>
      <c r="AE25" s="64"/>
      <c r="AF25" s="64"/>
    </row>
    <row r="26" spans="1:32" s="65" customFormat="1" ht="15.75" customHeight="1">
      <c r="A26" s="67" t="s">
        <v>77</v>
      </c>
      <c r="B26" s="67" t="s">
        <v>102</v>
      </c>
      <c r="C26" s="67" t="s">
        <v>272</v>
      </c>
      <c r="D26" s="67" t="s">
        <v>88</v>
      </c>
      <c r="E26" s="159" t="s">
        <v>41</v>
      </c>
      <c r="F26" s="74" t="s">
        <v>29</v>
      </c>
      <c r="G26" s="57"/>
      <c r="H26" s="74">
        <v>2</v>
      </c>
      <c r="I26" s="57"/>
      <c r="J26" s="57"/>
      <c r="K26" s="57"/>
      <c r="L26" s="57"/>
      <c r="M26" s="78" t="s">
        <v>320</v>
      </c>
      <c r="N26" s="60"/>
      <c r="O26" s="71">
        <f t="shared" si="2"/>
        <v>228.57142857142858</v>
      </c>
      <c r="P26" s="60"/>
      <c r="Q26" s="76">
        <f t="shared" si="0"/>
        <v>229</v>
      </c>
      <c r="R26" s="77">
        <v>28.187919463087201</v>
      </c>
      <c r="S26" s="77"/>
      <c r="T26" s="64"/>
      <c r="U26" s="64"/>
      <c r="V26" s="64"/>
      <c r="W26" s="64"/>
      <c r="X26" s="64" t="s">
        <v>41</v>
      </c>
      <c r="Y26" s="64"/>
      <c r="Z26" s="64"/>
      <c r="AA26" s="64"/>
      <c r="AB26" s="64"/>
      <c r="AC26" s="64"/>
      <c r="AD26" s="64"/>
      <c r="AE26" s="64"/>
      <c r="AF26" s="64"/>
    </row>
    <row r="27" spans="1:32" s="65" customFormat="1" ht="15.75" customHeight="1">
      <c r="A27" s="55" t="s">
        <v>77</v>
      </c>
      <c r="B27" s="55" t="s">
        <v>102</v>
      </c>
      <c r="C27" s="55" t="s">
        <v>281</v>
      </c>
      <c r="D27" s="55" t="s">
        <v>195</v>
      </c>
      <c r="E27" s="153" t="s">
        <v>110</v>
      </c>
      <c r="F27" s="56" t="s">
        <v>28</v>
      </c>
      <c r="G27" s="56">
        <v>2</v>
      </c>
      <c r="H27" s="57"/>
      <c r="I27" s="57"/>
      <c r="J27" s="57"/>
      <c r="K27" s="57"/>
      <c r="L27" s="58">
        <v>1</v>
      </c>
      <c r="M27" s="59" t="s">
        <v>193</v>
      </c>
      <c r="N27" s="60"/>
      <c r="O27" s="61">
        <f>(IF(F27="Per bed",(G27*$I$6)/L27,IF(F27="Per case",H27*$I$8,IF(F27="Per Bed-Day",I27*$I$7,IF(F27="Per centre",$E$6*K27,"")))))</f>
        <v>160</v>
      </c>
      <c r="P27" s="60"/>
      <c r="Q27" s="61">
        <f t="shared" si="0"/>
        <v>160</v>
      </c>
      <c r="R27" s="63"/>
      <c r="S27" s="63"/>
      <c r="T27" s="64"/>
      <c r="U27" s="64"/>
      <c r="V27" s="64"/>
      <c r="W27" s="64"/>
      <c r="X27" s="64" t="s">
        <v>110</v>
      </c>
      <c r="Y27" s="64"/>
      <c r="Z27" s="64"/>
      <c r="AA27" s="64"/>
      <c r="AB27" s="64"/>
      <c r="AC27" s="64"/>
      <c r="AD27" s="64"/>
      <c r="AE27" s="64"/>
      <c r="AF27" s="64"/>
    </row>
    <row r="28" spans="1:32" s="84" customFormat="1" ht="15.75" customHeight="1">
      <c r="A28" s="55" t="s">
        <v>77</v>
      </c>
      <c r="B28" s="79" t="s">
        <v>102</v>
      </c>
      <c r="C28" s="79" t="s">
        <v>274</v>
      </c>
      <c r="D28" s="79" t="s">
        <v>195</v>
      </c>
      <c r="E28" s="81" t="s">
        <v>210</v>
      </c>
      <c r="F28" s="56" t="s">
        <v>28</v>
      </c>
      <c r="G28" s="56">
        <v>0.01</v>
      </c>
      <c r="H28" s="80"/>
      <c r="I28" s="80"/>
      <c r="J28" s="80"/>
      <c r="K28" s="80"/>
      <c r="L28" s="58">
        <v>1</v>
      </c>
      <c r="M28" s="81" t="s">
        <v>84</v>
      </c>
      <c r="N28" s="80"/>
      <c r="O28" s="61">
        <f>(IF(F28="Per bed",(G28*$I$6)/L28,IF(F28="Per case",H28*$I$8,IF(F28="Per Bed-Day",I28*$I$7,IF(F28="Per centre",$E$6*K28,"")))))</f>
        <v>0.8</v>
      </c>
      <c r="P28" s="82"/>
      <c r="Q28" s="61">
        <f t="shared" si="0"/>
        <v>1</v>
      </c>
      <c r="R28" s="63"/>
      <c r="S28" s="63"/>
      <c r="T28" s="83"/>
      <c r="U28" s="83"/>
      <c r="V28" s="83"/>
      <c r="W28" s="83"/>
      <c r="X28" s="83" t="s">
        <v>210</v>
      </c>
      <c r="Y28" s="83"/>
      <c r="Z28" s="83"/>
      <c r="AA28" s="83"/>
      <c r="AB28" s="83"/>
      <c r="AC28" s="83"/>
      <c r="AD28" s="83"/>
      <c r="AE28" s="83"/>
      <c r="AF28" s="83"/>
    </row>
    <row r="29" spans="1:32" s="65" customFormat="1" ht="15.75" customHeight="1">
      <c r="A29" s="55" t="s">
        <v>77</v>
      </c>
      <c r="B29" s="55" t="s">
        <v>102</v>
      </c>
      <c r="C29" s="55" t="s">
        <v>276</v>
      </c>
      <c r="D29" s="55" t="s">
        <v>195</v>
      </c>
      <c r="E29" s="153" t="s">
        <v>83</v>
      </c>
      <c r="F29" s="56" t="s">
        <v>28</v>
      </c>
      <c r="G29" s="56">
        <v>0.08</v>
      </c>
      <c r="H29" s="80"/>
      <c r="I29" s="80"/>
      <c r="J29" s="80"/>
      <c r="K29" s="80"/>
      <c r="L29" s="58">
        <v>1</v>
      </c>
      <c r="M29" s="59" t="s">
        <v>85</v>
      </c>
      <c r="N29" s="60"/>
      <c r="O29" s="61">
        <f>(IF(F29="Per bed",(G29*$I$6)/L29,IF(F29="Per case",H29*$I$8,IF(F29="Per Bed-Day",I29*$I$7,IF(F29="Per centre",$E$6*K29,"")))))</f>
        <v>6.4</v>
      </c>
      <c r="P29" s="62"/>
      <c r="Q29" s="61">
        <f t="shared" si="0"/>
        <v>7</v>
      </c>
      <c r="R29" s="63"/>
      <c r="S29" s="63"/>
      <c r="T29" s="64"/>
      <c r="U29" s="64"/>
      <c r="V29" s="64"/>
      <c r="W29" s="64"/>
      <c r="X29" s="64" t="s">
        <v>83</v>
      </c>
      <c r="Y29" s="64"/>
      <c r="Z29" s="64"/>
      <c r="AA29" s="64"/>
      <c r="AB29" s="64"/>
      <c r="AC29" s="64"/>
      <c r="AD29" s="64"/>
      <c r="AE29" s="64"/>
      <c r="AF29" s="64"/>
    </row>
    <row r="30" spans="1:32" s="8" customFormat="1" ht="15.75" customHeight="1">
      <c r="A30" s="55" t="s">
        <v>77</v>
      </c>
      <c r="B30" s="55" t="s">
        <v>102</v>
      </c>
      <c r="C30" s="55" t="s">
        <v>277</v>
      </c>
      <c r="D30" s="55" t="s">
        <v>195</v>
      </c>
      <c r="E30" s="153" t="s">
        <v>211</v>
      </c>
      <c r="F30" s="56" t="s">
        <v>31</v>
      </c>
      <c r="G30" s="57"/>
      <c r="H30" s="57"/>
      <c r="I30" s="57"/>
      <c r="J30" s="57"/>
      <c r="K30" s="74">
        <v>4</v>
      </c>
      <c r="L30" s="69"/>
      <c r="M30" s="59" t="s">
        <v>194</v>
      </c>
      <c r="N30" s="62"/>
      <c r="O30" s="61">
        <f>IF(F30="Per bed",G30*$J$6,IF(F30="Per case",H30*$J$8,IF(F30="Per Bed-Day",I30*$J$7,IF(F30="Per centre",$E$6*K30,""))))</f>
        <v>12</v>
      </c>
      <c r="P30" s="60"/>
      <c r="Q30" s="61">
        <f>ROUNDUP(SUM(O30:P30),0)</f>
        <v>12</v>
      </c>
      <c r="R30" s="63">
        <v>400</v>
      </c>
      <c r="S30" s="63"/>
      <c r="W30" s="85"/>
      <c r="X30" s="54" t="s">
        <v>211</v>
      </c>
      <c r="Y30" s="54"/>
      <c r="Z30" s="54"/>
      <c r="AA30" s="54"/>
      <c r="AB30" s="54"/>
      <c r="AC30" s="54"/>
      <c r="AD30" s="54"/>
      <c r="AE30" s="54"/>
      <c r="AF30" s="54"/>
    </row>
    <row r="31" spans="1:32" s="8" customFormat="1" ht="15.75" customHeight="1">
      <c r="A31" s="66" t="s">
        <v>77</v>
      </c>
      <c r="B31" s="66" t="s">
        <v>102</v>
      </c>
      <c r="C31" s="66" t="s">
        <v>277</v>
      </c>
      <c r="D31" s="66" t="s">
        <v>88</v>
      </c>
      <c r="E31" s="159" t="s">
        <v>51</v>
      </c>
      <c r="F31" s="68" t="s">
        <v>29</v>
      </c>
      <c r="G31" s="57"/>
      <c r="H31" s="74">
        <v>2.5000000000000001E-2</v>
      </c>
      <c r="I31" s="57"/>
      <c r="J31" s="57"/>
      <c r="K31" s="57"/>
      <c r="L31" s="57"/>
      <c r="M31" s="86" t="s">
        <v>67</v>
      </c>
      <c r="N31" s="60"/>
      <c r="O31" s="71">
        <f>IF(F31="Per bed",G31*$I$6,IF(F31="Per case",H31*$I$8,IF(F31="Per Bed-Day",I31*$I$7,IF(F31="Per equipment",J31*$O$30,IF(F31="Per centre",$E$6*K31,"")))))</f>
        <v>2.8571428571428577</v>
      </c>
      <c r="P31" s="60"/>
      <c r="Q31" s="76">
        <f t="shared" si="0"/>
        <v>3</v>
      </c>
      <c r="R31" s="77"/>
      <c r="S31" s="77"/>
      <c r="W31" s="85"/>
      <c r="X31" s="54" t="s">
        <v>51</v>
      </c>
      <c r="Y31" s="54"/>
      <c r="Z31" s="54"/>
      <c r="AA31" s="54"/>
      <c r="AB31" s="54"/>
      <c r="AC31" s="54"/>
      <c r="AD31" s="54"/>
      <c r="AE31" s="54"/>
      <c r="AF31" s="54"/>
    </row>
    <row r="32" spans="1:32" s="65" customFormat="1" ht="15.75" customHeight="1">
      <c r="A32" s="55" t="s">
        <v>77</v>
      </c>
      <c r="B32" s="55" t="s">
        <v>103</v>
      </c>
      <c r="C32" s="55" t="s">
        <v>279</v>
      </c>
      <c r="D32" s="55" t="s">
        <v>195</v>
      </c>
      <c r="E32" s="153" t="s">
        <v>212</v>
      </c>
      <c r="F32" s="56" t="s">
        <v>28</v>
      </c>
      <c r="G32" s="56">
        <v>1</v>
      </c>
      <c r="H32" s="80"/>
      <c r="I32" s="80"/>
      <c r="J32" s="80"/>
      <c r="K32" s="80"/>
      <c r="L32" s="58">
        <v>1</v>
      </c>
      <c r="M32" s="59" t="s">
        <v>34</v>
      </c>
      <c r="N32" s="60"/>
      <c r="O32" s="61">
        <f>(IF(F32="Per bed",(G32*$I$6)/L32,IF(F32="Per case",H32*$I$8,IF(F32="Per Bed-Day",I32*$I$7,IF(F32="Per centre",$E$6*K32,"")))))</f>
        <v>80</v>
      </c>
      <c r="P32" s="62"/>
      <c r="Q32" s="61">
        <f t="shared" si="0"/>
        <v>80</v>
      </c>
      <c r="R32" s="63"/>
      <c r="S32" s="63"/>
      <c r="T32" s="64"/>
      <c r="U32" s="64"/>
      <c r="V32" s="64"/>
      <c r="W32" s="64"/>
      <c r="X32" s="64" t="s">
        <v>212</v>
      </c>
      <c r="Y32" s="64"/>
      <c r="Z32" s="64"/>
      <c r="AA32" s="64"/>
      <c r="AB32" s="64"/>
      <c r="AC32" s="64"/>
      <c r="AD32" s="64"/>
      <c r="AE32" s="64"/>
      <c r="AF32" s="64"/>
    </row>
    <row r="33" spans="1:32" s="65" customFormat="1" ht="15.75" customHeight="1">
      <c r="A33" s="55" t="s">
        <v>77</v>
      </c>
      <c r="B33" s="55" t="s">
        <v>104</v>
      </c>
      <c r="C33" s="55" t="s">
        <v>280</v>
      </c>
      <c r="D33" s="55" t="s">
        <v>195</v>
      </c>
      <c r="E33" s="153" t="s">
        <v>213</v>
      </c>
      <c r="F33" s="56" t="s">
        <v>31</v>
      </c>
      <c r="G33" s="57"/>
      <c r="H33" s="57"/>
      <c r="I33" s="57"/>
      <c r="J33" s="57"/>
      <c r="K33" s="74">
        <v>1</v>
      </c>
      <c r="L33" s="57"/>
      <c r="M33" s="59" t="s">
        <v>200</v>
      </c>
      <c r="N33" s="60"/>
      <c r="O33" s="61">
        <f>(IF(F33="Per bed",(G33*$I$6)/L33,IF(F33="Per case",H33*$I$8,IF(F33="Per Bed-Day",I33*$I$7,IF(F33="Per centre",$E$6*K33,"")))))</f>
        <v>3</v>
      </c>
      <c r="P33" s="60"/>
      <c r="Q33" s="61">
        <f>ROUNDUP(SUM(O33:P33),0)</f>
        <v>3</v>
      </c>
      <c r="R33" s="63"/>
      <c r="S33" s="63"/>
      <c r="T33" s="64"/>
      <c r="U33" s="64"/>
      <c r="V33" s="64"/>
      <c r="W33" s="64"/>
      <c r="X33" s="64" t="s">
        <v>213</v>
      </c>
      <c r="Y33" s="64"/>
      <c r="Z33" s="64"/>
      <c r="AA33" s="64"/>
      <c r="AB33" s="64"/>
      <c r="AC33" s="64"/>
      <c r="AD33" s="64"/>
      <c r="AE33" s="64"/>
      <c r="AF33" s="64"/>
    </row>
    <row r="34" spans="1:32" s="65" customFormat="1" ht="15.75" customHeight="1">
      <c r="A34" s="67" t="s">
        <v>77</v>
      </c>
      <c r="B34" s="67" t="s">
        <v>104</v>
      </c>
      <c r="C34" s="67" t="s">
        <v>280</v>
      </c>
      <c r="D34" s="67" t="s">
        <v>88</v>
      </c>
      <c r="E34" s="159" t="s">
        <v>215</v>
      </c>
      <c r="F34" s="74" t="s">
        <v>29</v>
      </c>
      <c r="G34" s="57"/>
      <c r="H34" s="74">
        <v>2</v>
      </c>
      <c r="I34" s="57"/>
      <c r="J34" s="57"/>
      <c r="K34" s="57"/>
      <c r="L34" s="57"/>
      <c r="M34" s="70" t="s">
        <v>197</v>
      </c>
      <c r="N34" s="60"/>
      <c r="O34" s="71">
        <f t="shared" ref="O34:O40" si="3">IF(F34="Per bed",G34*$I$6,IF(F34="Per case",H34*$I$8,IF(F34="Per Bed-Day",I34*$I$7,IF(F34="Per equipment",J34*$O$33,IF(F34="Per centre",$E$6*K34,"")))))</f>
        <v>228.57142857142858</v>
      </c>
      <c r="P34" s="60"/>
      <c r="Q34" s="76">
        <f t="shared" si="0"/>
        <v>229</v>
      </c>
      <c r="R34" s="77"/>
      <c r="S34" s="77"/>
      <c r="T34" s="64"/>
      <c r="U34" s="64"/>
      <c r="V34" s="64"/>
      <c r="W34" s="64"/>
      <c r="X34" s="64" t="s">
        <v>215</v>
      </c>
      <c r="Y34" s="64"/>
      <c r="Z34" s="64"/>
      <c r="AA34" s="64"/>
      <c r="AB34" s="64"/>
      <c r="AC34" s="64"/>
      <c r="AD34" s="64"/>
      <c r="AE34" s="64"/>
      <c r="AF34" s="64"/>
    </row>
    <row r="35" spans="1:32" s="65" customFormat="1" ht="15.75" customHeight="1">
      <c r="A35" s="67" t="s">
        <v>77</v>
      </c>
      <c r="B35" s="67" t="s">
        <v>104</v>
      </c>
      <c r="C35" s="67" t="s">
        <v>280</v>
      </c>
      <c r="D35" s="67" t="s">
        <v>88</v>
      </c>
      <c r="E35" s="159" t="s">
        <v>214</v>
      </c>
      <c r="F35" s="74" t="s">
        <v>29</v>
      </c>
      <c r="G35" s="57"/>
      <c r="H35" s="74">
        <v>1</v>
      </c>
      <c r="I35" s="57"/>
      <c r="J35" s="57"/>
      <c r="K35" s="57"/>
      <c r="L35" s="57"/>
      <c r="M35" s="70" t="s">
        <v>198</v>
      </c>
      <c r="N35" s="60"/>
      <c r="O35" s="71">
        <f t="shared" si="3"/>
        <v>114.28571428571429</v>
      </c>
      <c r="P35" s="60"/>
      <c r="Q35" s="76">
        <f t="shared" si="0"/>
        <v>115</v>
      </c>
      <c r="R35" s="77"/>
      <c r="S35" s="77"/>
      <c r="T35" s="64"/>
      <c r="U35" s="64"/>
      <c r="V35" s="64"/>
      <c r="W35" s="64"/>
      <c r="X35" s="64" t="s">
        <v>214</v>
      </c>
      <c r="Y35" s="64"/>
      <c r="Z35" s="64"/>
      <c r="AA35" s="64"/>
      <c r="AB35" s="64"/>
      <c r="AC35" s="64"/>
      <c r="AD35" s="64"/>
      <c r="AE35" s="64"/>
      <c r="AF35" s="64"/>
    </row>
    <row r="36" spans="1:32" s="65" customFormat="1" ht="15.75" customHeight="1">
      <c r="A36" s="67" t="s">
        <v>77</v>
      </c>
      <c r="B36" s="67" t="s">
        <v>104</v>
      </c>
      <c r="C36" s="67" t="s">
        <v>280</v>
      </c>
      <c r="D36" s="67" t="s">
        <v>88</v>
      </c>
      <c r="E36" s="159" t="s">
        <v>216</v>
      </c>
      <c r="F36" s="74" t="s">
        <v>30</v>
      </c>
      <c r="G36" s="69"/>
      <c r="H36" s="69"/>
      <c r="I36" s="69"/>
      <c r="J36" s="68">
        <v>2</v>
      </c>
      <c r="K36" s="69"/>
      <c r="L36" s="69"/>
      <c r="M36" s="70" t="s">
        <v>199</v>
      </c>
      <c r="N36" s="62"/>
      <c r="O36" s="71">
        <f t="shared" si="3"/>
        <v>6</v>
      </c>
      <c r="P36" s="60"/>
      <c r="Q36" s="72">
        <f t="shared" si="0"/>
        <v>6</v>
      </c>
      <c r="R36" s="73"/>
      <c r="S36" s="73"/>
      <c r="T36" s="64"/>
      <c r="U36" s="64"/>
      <c r="V36" s="64"/>
      <c r="W36" s="64"/>
      <c r="X36" s="64" t="s">
        <v>216</v>
      </c>
      <c r="Y36" s="64"/>
      <c r="Z36" s="64"/>
      <c r="AA36" s="64"/>
      <c r="AB36" s="64"/>
      <c r="AC36" s="64"/>
      <c r="AD36" s="64"/>
      <c r="AE36" s="64"/>
      <c r="AF36" s="64"/>
    </row>
    <row r="37" spans="1:32" s="65" customFormat="1" ht="15.75" customHeight="1">
      <c r="A37" s="67" t="s">
        <v>77</v>
      </c>
      <c r="B37" s="67" t="s">
        <v>104</v>
      </c>
      <c r="C37" s="67" t="s">
        <v>280</v>
      </c>
      <c r="D37" s="67" t="s">
        <v>88</v>
      </c>
      <c r="E37" s="159" t="s">
        <v>217</v>
      </c>
      <c r="F37" s="74" t="s">
        <v>30</v>
      </c>
      <c r="G37" s="69"/>
      <c r="H37" s="69"/>
      <c r="I37" s="69"/>
      <c r="J37" s="68">
        <v>2</v>
      </c>
      <c r="K37" s="69"/>
      <c r="L37" s="69"/>
      <c r="M37" s="70" t="s">
        <v>199</v>
      </c>
      <c r="N37" s="62"/>
      <c r="O37" s="71">
        <f t="shared" si="3"/>
        <v>6</v>
      </c>
      <c r="P37" s="60"/>
      <c r="Q37" s="72">
        <f t="shared" si="0"/>
        <v>6</v>
      </c>
      <c r="R37" s="73"/>
      <c r="S37" s="73"/>
      <c r="T37" s="64"/>
      <c r="U37" s="64"/>
      <c r="V37" s="64"/>
      <c r="W37" s="64"/>
      <c r="X37" s="64" t="s">
        <v>217</v>
      </c>
      <c r="Y37" s="64"/>
      <c r="Z37" s="64"/>
      <c r="AA37" s="64"/>
      <c r="AB37" s="64"/>
      <c r="AC37" s="64"/>
      <c r="AD37" s="64"/>
      <c r="AE37" s="64"/>
      <c r="AF37" s="64"/>
    </row>
    <row r="38" spans="1:32" s="65" customFormat="1" ht="15.75" customHeight="1">
      <c r="A38" s="67" t="s">
        <v>77</v>
      </c>
      <c r="B38" s="67" t="s">
        <v>104</v>
      </c>
      <c r="C38" s="67" t="s">
        <v>280</v>
      </c>
      <c r="D38" s="67" t="s">
        <v>88</v>
      </c>
      <c r="E38" s="159" t="s">
        <v>218</v>
      </c>
      <c r="F38" s="74" t="s">
        <v>30</v>
      </c>
      <c r="G38" s="69"/>
      <c r="H38" s="69"/>
      <c r="I38" s="69"/>
      <c r="J38" s="68">
        <v>2</v>
      </c>
      <c r="K38" s="69"/>
      <c r="L38" s="69"/>
      <c r="M38" s="70" t="s">
        <v>199</v>
      </c>
      <c r="N38" s="62"/>
      <c r="O38" s="71">
        <f t="shared" si="3"/>
        <v>6</v>
      </c>
      <c r="P38" s="60"/>
      <c r="Q38" s="72">
        <f t="shared" si="0"/>
        <v>6</v>
      </c>
      <c r="R38" s="73"/>
      <c r="S38" s="73"/>
      <c r="T38" s="64"/>
      <c r="U38" s="64"/>
      <c r="V38" s="64"/>
      <c r="W38" s="64"/>
      <c r="X38" s="64" t="s">
        <v>218</v>
      </c>
      <c r="Y38" s="64"/>
      <c r="Z38" s="64"/>
      <c r="AA38" s="64"/>
      <c r="AB38" s="64"/>
      <c r="AC38" s="64"/>
      <c r="AD38" s="64"/>
      <c r="AE38" s="64"/>
      <c r="AF38" s="64"/>
    </row>
    <row r="39" spans="1:32" s="65" customFormat="1" ht="15.75" customHeight="1">
      <c r="A39" s="67" t="s">
        <v>77</v>
      </c>
      <c r="B39" s="67" t="s">
        <v>104</v>
      </c>
      <c r="C39" s="67" t="s">
        <v>280</v>
      </c>
      <c r="D39" s="67" t="s">
        <v>88</v>
      </c>
      <c r="E39" s="159" t="s">
        <v>86</v>
      </c>
      <c r="F39" s="74" t="s">
        <v>29</v>
      </c>
      <c r="G39" s="57"/>
      <c r="H39" s="74">
        <v>2</v>
      </c>
      <c r="I39" s="57"/>
      <c r="J39" s="57"/>
      <c r="K39" s="57"/>
      <c r="L39" s="57"/>
      <c r="M39" s="86" t="s">
        <v>196</v>
      </c>
      <c r="N39" s="60"/>
      <c r="O39" s="71">
        <f t="shared" si="3"/>
        <v>228.57142857142858</v>
      </c>
      <c r="P39" s="60"/>
      <c r="Q39" s="76">
        <f t="shared" si="0"/>
        <v>229</v>
      </c>
      <c r="R39" s="77"/>
      <c r="S39" s="77"/>
      <c r="T39" s="64"/>
      <c r="U39" s="64"/>
      <c r="V39" s="64"/>
      <c r="W39" s="64"/>
      <c r="X39" s="64" t="s">
        <v>86</v>
      </c>
      <c r="Y39" s="64"/>
      <c r="Z39" s="64"/>
      <c r="AA39" s="64"/>
      <c r="AB39" s="64"/>
      <c r="AC39" s="64"/>
      <c r="AD39" s="64"/>
      <c r="AE39" s="64"/>
      <c r="AF39" s="64"/>
    </row>
    <row r="40" spans="1:32" s="65" customFormat="1" ht="15.75" customHeight="1">
      <c r="A40" s="67" t="s">
        <v>77</v>
      </c>
      <c r="B40" s="67" t="s">
        <v>104</v>
      </c>
      <c r="C40" s="67" t="s">
        <v>280</v>
      </c>
      <c r="D40" s="67" t="s">
        <v>88</v>
      </c>
      <c r="E40" s="159" t="s">
        <v>87</v>
      </c>
      <c r="F40" s="74" t="s">
        <v>29</v>
      </c>
      <c r="G40" s="57"/>
      <c r="H40" s="74">
        <v>2</v>
      </c>
      <c r="I40" s="57"/>
      <c r="J40" s="57"/>
      <c r="K40" s="57"/>
      <c r="L40" s="57"/>
      <c r="M40" s="86" t="s">
        <v>196</v>
      </c>
      <c r="N40" s="60"/>
      <c r="O40" s="71">
        <f t="shared" si="3"/>
        <v>228.57142857142858</v>
      </c>
      <c r="P40" s="60"/>
      <c r="Q40" s="76">
        <f t="shared" si="0"/>
        <v>229</v>
      </c>
      <c r="R40" s="77"/>
      <c r="S40" s="77"/>
      <c r="T40" s="64"/>
      <c r="U40" s="64"/>
      <c r="V40" s="64"/>
      <c r="W40" s="64"/>
      <c r="X40" s="64" t="s">
        <v>87</v>
      </c>
      <c r="Y40" s="64"/>
      <c r="Z40" s="64"/>
      <c r="AA40" s="64"/>
      <c r="AB40" s="64"/>
      <c r="AC40" s="64"/>
      <c r="AD40" s="64"/>
      <c r="AE40" s="64"/>
      <c r="AF40" s="64"/>
    </row>
    <row r="41" spans="1:32" s="65" customFormat="1" ht="15.75" customHeight="1">
      <c r="A41" s="55" t="s">
        <v>78</v>
      </c>
      <c r="B41" s="55" t="s">
        <v>101</v>
      </c>
      <c r="C41" s="55" t="s">
        <v>270</v>
      </c>
      <c r="D41" s="55" t="s">
        <v>195</v>
      </c>
      <c r="E41" s="153" t="s">
        <v>219</v>
      </c>
      <c r="F41" s="56" t="s">
        <v>28</v>
      </c>
      <c r="G41" s="56">
        <v>1</v>
      </c>
      <c r="H41" s="80"/>
      <c r="I41" s="80"/>
      <c r="J41" s="80"/>
      <c r="K41" s="80"/>
      <c r="L41" s="58">
        <v>1</v>
      </c>
      <c r="M41" s="59" t="s">
        <v>42</v>
      </c>
      <c r="N41" s="60"/>
      <c r="O41" s="60"/>
      <c r="P41" s="61">
        <f>IF(F41="Per bed",G41*$J$6,IF(F41="Per case",H41*$J$8,IF(F41="Per Bed-Day",I41*$J$7,IF(F41="Per centre",$E$6*K41,""))))</f>
        <v>20</v>
      </c>
      <c r="Q41" s="61">
        <f t="shared" si="0"/>
        <v>20</v>
      </c>
      <c r="R41" s="63">
        <v>9210.2386363636415</v>
      </c>
      <c r="S41" s="63"/>
      <c r="T41" s="64"/>
      <c r="U41" s="64"/>
      <c r="V41" s="64"/>
      <c r="W41" s="64"/>
      <c r="X41" s="64" t="s">
        <v>219</v>
      </c>
      <c r="Y41" s="64"/>
      <c r="Z41" s="64"/>
      <c r="AA41" s="64"/>
      <c r="AB41" s="64"/>
      <c r="AC41" s="64"/>
      <c r="AD41" s="64"/>
      <c r="AE41" s="64"/>
      <c r="AF41" s="64"/>
    </row>
    <row r="42" spans="1:32" s="65" customFormat="1" ht="15.75" customHeight="1">
      <c r="A42" s="67" t="s">
        <v>78</v>
      </c>
      <c r="B42" s="67" t="s">
        <v>101</v>
      </c>
      <c r="C42" s="67" t="s">
        <v>270</v>
      </c>
      <c r="D42" s="67" t="s">
        <v>88</v>
      </c>
      <c r="E42" s="159" t="s">
        <v>43</v>
      </c>
      <c r="F42" s="74" t="s">
        <v>29</v>
      </c>
      <c r="G42" s="57"/>
      <c r="H42" s="74">
        <v>0.05</v>
      </c>
      <c r="I42" s="57"/>
      <c r="J42" s="57"/>
      <c r="K42" s="57"/>
      <c r="L42" s="57"/>
      <c r="M42" s="78" t="s">
        <v>44</v>
      </c>
      <c r="N42" s="62"/>
      <c r="O42" s="62"/>
      <c r="P42" s="71">
        <f>IF(F42="Per bed",G42*$J$6,IF(F42="Per case",H42*$J$8,IF(F42="Per Bed-Day",I42*$J$7,IF(F42="Per equipment",J42*$P$41,IF(F42="Per centre",$E$6*K42,"")))))</f>
        <v>2.1428571428571428</v>
      </c>
      <c r="Q42" s="72">
        <f t="shared" si="0"/>
        <v>3</v>
      </c>
      <c r="R42" s="73"/>
      <c r="S42" s="73"/>
      <c r="T42" s="64"/>
      <c r="U42" s="64"/>
      <c r="V42" s="64"/>
      <c r="W42" s="64"/>
      <c r="X42" s="64" t="s">
        <v>43</v>
      </c>
      <c r="Y42" s="64"/>
      <c r="Z42" s="64"/>
      <c r="AA42" s="64"/>
      <c r="AB42" s="64"/>
      <c r="AC42" s="64"/>
      <c r="AD42" s="64"/>
      <c r="AE42" s="64"/>
      <c r="AF42" s="64"/>
    </row>
    <row r="43" spans="1:32" s="65" customFormat="1" ht="15.75" customHeight="1">
      <c r="A43" s="55" t="s">
        <v>78</v>
      </c>
      <c r="B43" s="55" t="s">
        <v>102</v>
      </c>
      <c r="C43" s="55" t="s">
        <v>271</v>
      </c>
      <c r="D43" s="55" t="s">
        <v>195</v>
      </c>
      <c r="E43" s="153" t="s">
        <v>66</v>
      </c>
      <c r="F43" s="56" t="s">
        <v>28</v>
      </c>
      <c r="G43" s="56">
        <v>0.8</v>
      </c>
      <c r="H43" s="80"/>
      <c r="I43" s="80"/>
      <c r="J43" s="80"/>
      <c r="K43" s="80"/>
      <c r="L43" s="58">
        <v>1</v>
      </c>
      <c r="M43" s="59" t="s">
        <v>82</v>
      </c>
      <c r="N43" s="60"/>
      <c r="O43" s="60"/>
      <c r="P43" s="61">
        <f>IF(F43="Per bed",G43*$J$6,IF(F43="Per case",H43*$J$8,IF(F43="Per Bed-Day",I43*$J$7,IF(F43="Per centre",$E$6*K43,""))))</f>
        <v>16</v>
      </c>
      <c r="Q43" s="61">
        <f t="shared" si="0"/>
        <v>16</v>
      </c>
      <c r="R43" s="63">
        <v>25</v>
      </c>
      <c r="S43" s="63"/>
      <c r="T43" s="64"/>
      <c r="U43" s="64"/>
      <c r="V43" s="64"/>
      <c r="W43" s="64"/>
      <c r="X43" s="64" t="s">
        <v>66</v>
      </c>
      <c r="Y43" s="64"/>
      <c r="Z43" s="64"/>
      <c r="AA43" s="64"/>
      <c r="AB43" s="64"/>
      <c r="AC43" s="64"/>
      <c r="AD43" s="64"/>
      <c r="AE43" s="64"/>
      <c r="AF43" s="64"/>
    </row>
    <row r="44" spans="1:32" s="65" customFormat="1" ht="15.75" customHeight="1">
      <c r="A44" s="55" t="s">
        <v>78</v>
      </c>
      <c r="B44" s="55" t="s">
        <v>102</v>
      </c>
      <c r="C44" s="55" t="s">
        <v>272</v>
      </c>
      <c r="D44" s="55" t="s">
        <v>195</v>
      </c>
      <c r="E44" s="153" t="s">
        <v>220</v>
      </c>
      <c r="F44" s="56" t="s">
        <v>28</v>
      </c>
      <c r="G44" s="56">
        <v>1</v>
      </c>
      <c r="H44" s="80"/>
      <c r="I44" s="80"/>
      <c r="J44" s="80"/>
      <c r="K44" s="80"/>
      <c r="L44" s="58">
        <v>1</v>
      </c>
      <c r="M44" s="59" t="s">
        <v>202</v>
      </c>
      <c r="N44" s="60"/>
      <c r="O44" s="60"/>
      <c r="P44" s="61">
        <f>IF(F44="Per bed",G44*$J$6,IF(F44="Per case",H44*$J$8,IF(F44="Per Bed-Day",I44*$J$7,IF(F44="Per centre",$E$6*K44,""))))</f>
        <v>20</v>
      </c>
      <c r="Q44" s="61">
        <f t="shared" si="0"/>
        <v>20</v>
      </c>
      <c r="R44" s="63">
        <v>1486.439135381115</v>
      </c>
      <c r="S44" s="63"/>
      <c r="T44" s="64"/>
      <c r="U44" s="64"/>
      <c r="V44" s="64"/>
      <c r="W44" s="64"/>
      <c r="X44" s="64" t="s">
        <v>220</v>
      </c>
      <c r="Y44" s="64"/>
      <c r="Z44" s="64"/>
      <c r="AA44" s="64"/>
      <c r="AB44" s="64"/>
      <c r="AC44" s="64"/>
      <c r="AD44" s="64"/>
      <c r="AE44" s="64"/>
      <c r="AF44" s="64"/>
    </row>
    <row r="45" spans="1:32" s="4" customFormat="1" ht="15.75" customHeight="1">
      <c r="A45" s="66" t="s">
        <v>78</v>
      </c>
      <c r="B45" s="66" t="s">
        <v>102</v>
      </c>
      <c r="C45" s="66" t="s">
        <v>272</v>
      </c>
      <c r="D45" s="66" t="s">
        <v>89</v>
      </c>
      <c r="E45" s="159" t="s">
        <v>206</v>
      </c>
      <c r="F45" s="68" t="s">
        <v>30</v>
      </c>
      <c r="G45" s="69"/>
      <c r="H45" s="69"/>
      <c r="I45" s="69"/>
      <c r="J45" s="68">
        <f t="shared" ref="J45:J47" si="4">2/20</f>
        <v>0.1</v>
      </c>
      <c r="K45" s="69"/>
      <c r="L45" s="69"/>
      <c r="M45" s="70" t="s">
        <v>35</v>
      </c>
      <c r="N45" s="62"/>
      <c r="O45" s="62"/>
      <c r="P45" s="71">
        <f t="shared" ref="P45:P57" si="5">IF(F45="Per bed",G45*$J$6,IF(F45="Per case",H45*$J$8,IF(F45="Per Bed-Day",I45*$J$7,IF(F45="Per equipment",J45*$P$44,IF(F45="Per centre",$E$6*K45,"")))))</f>
        <v>2</v>
      </c>
      <c r="Q45" s="72">
        <f t="shared" ref="Q45:Q87" si="6">ROUNDUP(SUM(N45:P45),0)</f>
        <v>2</v>
      </c>
      <c r="R45" s="73"/>
      <c r="S45" s="73"/>
      <c r="T45" s="6"/>
      <c r="U45" s="6"/>
      <c r="V45" s="6"/>
      <c r="W45" s="6"/>
      <c r="X45" s="6" t="s">
        <v>206</v>
      </c>
      <c r="Y45" s="6"/>
      <c r="Z45" s="9"/>
      <c r="AA45" s="9"/>
      <c r="AB45" s="9"/>
      <c r="AC45" s="9"/>
      <c r="AD45" s="9"/>
      <c r="AE45" s="9"/>
      <c r="AF45" s="9"/>
    </row>
    <row r="46" spans="1:32" s="4" customFormat="1" ht="15.75" customHeight="1">
      <c r="A46" s="66" t="s">
        <v>78</v>
      </c>
      <c r="B46" s="66" t="s">
        <v>102</v>
      </c>
      <c r="C46" s="66" t="s">
        <v>272</v>
      </c>
      <c r="D46" s="66" t="s">
        <v>89</v>
      </c>
      <c r="E46" s="159" t="s">
        <v>208</v>
      </c>
      <c r="F46" s="68" t="s">
        <v>30</v>
      </c>
      <c r="G46" s="69"/>
      <c r="H46" s="69"/>
      <c r="I46" s="69"/>
      <c r="J46" s="68">
        <f t="shared" si="4"/>
        <v>0.1</v>
      </c>
      <c r="K46" s="69"/>
      <c r="L46" s="69"/>
      <c r="M46" s="70" t="s">
        <v>35</v>
      </c>
      <c r="N46" s="62"/>
      <c r="O46" s="62"/>
      <c r="P46" s="71">
        <f t="shared" si="5"/>
        <v>2</v>
      </c>
      <c r="Q46" s="72">
        <f t="shared" si="6"/>
        <v>2</v>
      </c>
      <c r="R46" s="73">
        <v>13</v>
      </c>
      <c r="S46" s="73"/>
      <c r="T46" s="6"/>
      <c r="U46" s="6"/>
      <c r="V46" s="6"/>
      <c r="W46" s="6"/>
      <c r="X46" s="6" t="s">
        <v>208</v>
      </c>
      <c r="Y46" s="6"/>
      <c r="Z46" s="9"/>
      <c r="AA46" s="9"/>
      <c r="AB46" s="9"/>
      <c r="AC46" s="9"/>
      <c r="AD46" s="9"/>
      <c r="AE46" s="9"/>
      <c r="AF46" s="9"/>
    </row>
    <row r="47" spans="1:32" s="4" customFormat="1" ht="15.75" customHeight="1">
      <c r="A47" s="66" t="s">
        <v>78</v>
      </c>
      <c r="B47" s="66" t="s">
        <v>102</v>
      </c>
      <c r="C47" s="66" t="s">
        <v>272</v>
      </c>
      <c r="D47" s="66" t="s">
        <v>89</v>
      </c>
      <c r="E47" s="159" t="s">
        <v>221</v>
      </c>
      <c r="F47" s="68" t="s">
        <v>30</v>
      </c>
      <c r="G47" s="69"/>
      <c r="H47" s="69"/>
      <c r="I47" s="69"/>
      <c r="J47" s="68">
        <f t="shared" si="4"/>
        <v>0.1</v>
      </c>
      <c r="K47" s="69"/>
      <c r="L47" s="69"/>
      <c r="M47" s="70" t="s">
        <v>35</v>
      </c>
      <c r="N47" s="62"/>
      <c r="O47" s="62"/>
      <c r="P47" s="71">
        <f t="shared" si="5"/>
        <v>2</v>
      </c>
      <c r="Q47" s="72">
        <f t="shared" si="6"/>
        <v>2</v>
      </c>
      <c r="R47" s="73"/>
      <c r="S47" s="73"/>
      <c r="T47" s="6"/>
      <c r="U47" s="6"/>
      <c r="V47" s="6"/>
      <c r="W47" s="6"/>
      <c r="X47" s="6" t="s">
        <v>221</v>
      </c>
      <c r="Y47" s="6"/>
      <c r="Z47" s="9"/>
      <c r="AA47" s="9"/>
      <c r="AB47" s="9"/>
      <c r="AC47" s="9"/>
      <c r="AD47" s="9"/>
      <c r="AE47" s="9"/>
      <c r="AF47" s="9"/>
    </row>
    <row r="48" spans="1:32" s="65" customFormat="1" ht="15.75" customHeight="1">
      <c r="A48" s="67" t="s">
        <v>78</v>
      </c>
      <c r="B48" s="67" t="s">
        <v>102</v>
      </c>
      <c r="C48" s="67" t="s">
        <v>272</v>
      </c>
      <c r="D48" s="67" t="s">
        <v>88</v>
      </c>
      <c r="E48" s="159" t="s">
        <v>37</v>
      </c>
      <c r="F48" s="74" t="s">
        <v>29</v>
      </c>
      <c r="G48" s="57"/>
      <c r="H48" s="74">
        <v>0.8</v>
      </c>
      <c r="I48" s="57"/>
      <c r="J48" s="57"/>
      <c r="K48" s="57"/>
      <c r="L48" s="57"/>
      <c r="M48" s="75" t="s">
        <v>38</v>
      </c>
      <c r="N48" s="62"/>
      <c r="O48" s="62"/>
      <c r="P48" s="71">
        <f t="shared" si="5"/>
        <v>34.285714285714285</v>
      </c>
      <c r="Q48" s="76">
        <f t="shared" si="6"/>
        <v>35</v>
      </c>
      <c r="R48" s="77">
        <v>0.29654403567447063</v>
      </c>
      <c r="S48" s="77"/>
      <c r="T48" s="64"/>
      <c r="U48" s="64"/>
      <c r="V48" s="64"/>
      <c r="W48" s="64"/>
      <c r="X48" s="64" t="s">
        <v>37</v>
      </c>
      <c r="Y48" s="64"/>
      <c r="Z48" s="64"/>
      <c r="AA48" s="64"/>
      <c r="AB48" s="64"/>
      <c r="AC48" s="64"/>
      <c r="AD48" s="64"/>
      <c r="AE48" s="64"/>
      <c r="AF48" s="64"/>
    </row>
    <row r="49" spans="1:34" s="65" customFormat="1" ht="15.75" customHeight="1">
      <c r="A49" s="67" t="s">
        <v>78</v>
      </c>
      <c r="B49" s="67" t="s">
        <v>102</v>
      </c>
      <c r="C49" s="67" t="s">
        <v>272</v>
      </c>
      <c r="D49" s="67" t="s">
        <v>88</v>
      </c>
      <c r="E49" s="159" t="s">
        <v>39</v>
      </c>
      <c r="F49" s="74" t="s">
        <v>29</v>
      </c>
      <c r="G49" s="57"/>
      <c r="H49" s="74">
        <v>0.15</v>
      </c>
      <c r="I49" s="57"/>
      <c r="J49" s="57"/>
      <c r="K49" s="57"/>
      <c r="L49" s="57"/>
      <c r="M49" s="75" t="s">
        <v>38</v>
      </c>
      <c r="N49" s="62"/>
      <c r="O49" s="62"/>
      <c r="P49" s="71">
        <f t="shared" si="5"/>
        <v>6.4285714285714279</v>
      </c>
      <c r="Q49" s="76">
        <f t="shared" si="6"/>
        <v>7</v>
      </c>
      <c r="R49" s="77">
        <v>0.37748049052396865</v>
      </c>
      <c r="S49" s="77"/>
      <c r="T49" s="64"/>
      <c r="U49" s="64"/>
      <c r="V49" s="64"/>
      <c r="W49" s="64"/>
      <c r="X49" s="64" t="s">
        <v>39</v>
      </c>
      <c r="Y49" s="64"/>
      <c r="Z49" s="64"/>
      <c r="AA49" s="64"/>
      <c r="AB49" s="64"/>
      <c r="AC49" s="64"/>
      <c r="AD49" s="64"/>
      <c r="AE49" s="64"/>
      <c r="AF49" s="64"/>
    </row>
    <row r="50" spans="1:34" s="65" customFormat="1" ht="15.75" customHeight="1">
      <c r="A50" s="67" t="s">
        <v>78</v>
      </c>
      <c r="B50" s="67" t="s">
        <v>102</v>
      </c>
      <c r="C50" s="67" t="s">
        <v>272</v>
      </c>
      <c r="D50" s="67" t="s">
        <v>88</v>
      </c>
      <c r="E50" s="159" t="s">
        <v>40</v>
      </c>
      <c r="F50" s="74" t="s">
        <v>29</v>
      </c>
      <c r="G50" s="57"/>
      <c r="H50" s="74">
        <v>0.05</v>
      </c>
      <c r="I50" s="57"/>
      <c r="J50" s="57"/>
      <c r="K50" s="57"/>
      <c r="L50" s="57"/>
      <c r="M50" s="75" t="s">
        <v>38</v>
      </c>
      <c r="N50" s="62"/>
      <c r="O50" s="62"/>
      <c r="P50" s="71">
        <f t="shared" si="5"/>
        <v>2.1428571428571428</v>
      </c>
      <c r="Q50" s="76">
        <f t="shared" si="6"/>
        <v>3</v>
      </c>
      <c r="R50" s="77">
        <v>1.6780432309442501</v>
      </c>
      <c r="S50" s="77"/>
      <c r="T50" s="64"/>
      <c r="U50" s="64"/>
      <c r="V50" s="64"/>
      <c r="W50" s="64"/>
      <c r="X50" s="64" t="s">
        <v>40</v>
      </c>
      <c r="Y50" s="64"/>
      <c r="Z50" s="64"/>
      <c r="AA50" s="64"/>
      <c r="AB50" s="64"/>
      <c r="AC50" s="64"/>
      <c r="AD50" s="64"/>
      <c r="AE50" s="64"/>
      <c r="AF50" s="64"/>
    </row>
    <row r="51" spans="1:34" s="65" customFormat="1" ht="15.75" customHeight="1">
      <c r="A51" s="67" t="s">
        <v>78</v>
      </c>
      <c r="B51" s="67" t="s">
        <v>102</v>
      </c>
      <c r="C51" s="67" t="s">
        <v>272</v>
      </c>
      <c r="D51" s="67" t="s">
        <v>88</v>
      </c>
      <c r="E51" s="159" t="s">
        <v>105</v>
      </c>
      <c r="F51" s="74" t="s">
        <v>29</v>
      </c>
      <c r="G51" s="57"/>
      <c r="H51" s="74">
        <v>1</v>
      </c>
      <c r="I51" s="57"/>
      <c r="J51" s="57"/>
      <c r="K51" s="57"/>
      <c r="L51" s="57"/>
      <c r="M51" s="87"/>
      <c r="N51" s="62"/>
      <c r="O51" s="62"/>
      <c r="P51" s="71">
        <f t="shared" si="5"/>
        <v>42.857142857142854</v>
      </c>
      <c r="Q51" s="76">
        <f t="shared" si="6"/>
        <v>43</v>
      </c>
      <c r="R51" s="77"/>
      <c r="S51" s="77"/>
      <c r="T51" s="64"/>
      <c r="U51" s="64"/>
      <c r="V51" s="64"/>
      <c r="W51" s="64"/>
      <c r="X51" s="64" t="s">
        <v>105</v>
      </c>
      <c r="Y51" s="64"/>
      <c r="Z51" s="64"/>
      <c r="AA51" s="64"/>
      <c r="AB51" s="64"/>
      <c r="AC51" s="64"/>
      <c r="AD51" s="64"/>
      <c r="AE51" s="64"/>
      <c r="AF51" s="64"/>
    </row>
    <row r="52" spans="1:34" s="65" customFormat="1" ht="15.75" customHeight="1">
      <c r="A52" s="67" t="s">
        <v>78</v>
      </c>
      <c r="B52" s="67" t="s">
        <v>102</v>
      </c>
      <c r="C52" s="67" t="s">
        <v>272</v>
      </c>
      <c r="D52" s="67" t="s">
        <v>88</v>
      </c>
      <c r="E52" s="159" t="s">
        <v>106</v>
      </c>
      <c r="F52" s="74" t="s">
        <v>29</v>
      </c>
      <c r="G52" s="57"/>
      <c r="H52" s="74">
        <v>1</v>
      </c>
      <c r="I52" s="57"/>
      <c r="J52" s="57"/>
      <c r="K52" s="57"/>
      <c r="L52" s="57"/>
      <c r="M52" s="87"/>
      <c r="N52" s="62"/>
      <c r="O52" s="62"/>
      <c r="P52" s="71">
        <f t="shared" si="5"/>
        <v>42.857142857142854</v>
      </c>
      <c r="Q52" s="76">
        <f t="shared" si="6"/>
        <v>43</v>
      </c>
      <c r="R52" s="77"/>
      <c r="S52" s="77"/>
      <c r="T52" s="64"/>
      <c r="U52" s="64"/>
      <c r="V52" s="64"/>
      <c r="W52" s="64"/>
      <c r="X52" s="64" t="s">
        <v>106</v>
      </c>
      <c r="Y52" s="64"/>
      <c r="Z52" s="64"/>
      <c r="AA52" s="64"/>
      <c r="AB52" s="64"/>
      <c r="AC52" s="64"/>
      <c r="AD52" s="64"/>
      <c r="AE52" s="64"/>
      <c r="AF52" s="64"/>
    </row>
    <row r="53" spans="1:34" s="65" customFormat="1" ht="15.75" customHeight="1">
      <c r="A53" s="67" t="s">
        <v>78</v>
      </c>
      <c r="B53" s="67" t="s">
        <v>102</v>
      </c>
      <c r="C53" s="67" t="s">
        <v>272</v>
      </c>
      <c r="D53" s="67" t="s">
        <v>88</v>
      </c>
      <c r="E53" s="159" t="s">
        <v>107</v>
      </c>
      <c r="F53" s="74" t="s">
        <v>29</v>
      </c>
      <c r="G53" s="57"/>
      <c r="H53" s="74">
        <v>1</v>
      </c>
      <c r="I53" s="57"/>
      <c r="J53" s="57"/>
      <c r="K53" s="57"/>
      <c r="L53" s="57"/>
      <c r="M53" s="87"/>
      <c r="N53" s="62"/>
      <c r="O53" s="62"/>
      <c r="P53" s="71">
        <f t="shared" si="5"/>
        <v>42.857142857142854</v>
      </c>
      <c r="Q53" s="76">
        <f t="shared" si="6"/>
        <v>43</v>
      </c>
      <c r="R53" s="77"/>
      <c r="S53" s="77"/>
      <c r="T53" s="64"/>
      <c r="U53" s="64"/>
      <c r="V53" s="64"/>
      <c r="W53" s="64"/>
      <c r="X53" s="64" t="s">
        <v>107</v>
      </c>
      <c r="Y53" s="64"/>
      <c r="Z53" s="64"/>
      <c r="AA53" s="64"/>
      <c r="AB53" s="64"/>
      <c r="AC53" s="64"/>
      <c r="AD53" s="64"/>
      <c r="AE53" s="64"/>
      <c r="AF53" s="64"/>
    </row>
    <row r="54" spans="1:34" s="65" customFormat="1" ht="15.75" customHeight="1">
      <c r="A54" s="67" t="s">
        <v>78</v>
      </c>
      <c r="B54" s="67" t="s">
        <v>102</v>
      </c>
      <c r="C54" s="67" t="s">
        <v>272</v>
      </c>
      <c r="D54" s="67" t="s">
        <v>88</v>
      </c>
      <c r="E54" s="159" t="s">
        <v>108</v>
      </c>
      <c r="F54" s="74" t="s">
        <v>29</v>
      </c>
      <c r="G54" s="57"/>
      <c r="H54" s="74">
        <v>1</v>
      </c>
      <c r="I54" s="57"/>
      <c r="J54" s="57"/>
      <c r="K54" s="57"/>
      <c r="L54" s="57"/>
      <c r="M54" s="87"/>
      <c r="N54" s="62"/>
      <c r="O54" s="62"/>
      <c r="P54" s="71">
        <f t="shared" si="5"/>
        <v>42.857142857142854</v>
      </c>
      <c r="Q54" s="76">
        <f t="shared" si="6"/>
        <v>43</v>
      </c>
      <c r="R54" s="77"/>
      <c r="S54" s="77"/>
      <c r="T54" s="64"/>
      <c r="U54" s="64"/>
      <c r="V54" s="64"/>
      <c r="W54" s="64"/>
      <c r="X54" s="64" t="s">
        <v>108</v>
      </c>
      <c r="Y54" s="64"/>
      <c r="Z54" s="64"/>
      <c r="AA54" s="64"/>
      <c r="AB54" s="64"/>
      <c r="AC54" s="64"/>
      <c r="AD54" s="64"/>
      <c r="AE54" s="64"/>
      <c r="AF54" s="64"/>
    </row>
    <row r="55" spans="1:34" s="65" customFormat="1" ht="15.75" customHeight="1">
      <c r="A55" s="67" t="s">
        <v>78</v>
      </c>
      <c r="B55" s="67" t="s">
        <v>102</v>
      </c>
      <c r="C55" s="67" t="s">
        <v>272</v>
      </c>
      <c r="D55" s="67" t="s">
        <v>88</v>
      </c>
      <c r="E55" s="159" t="s">
        <v>109</v>
      </c>
      <c r="F55" s="74" t="s">
        <v>29</v>
      </c>
      <c r="G55" s="57"/>
      <c r="H55" s="74">
        <v>1</v>
      </c>
      <c r="I55" s="57"/>
      <c r="J55" s="57"/>
      <c r="K55" s="57"/>
      <c r="L55" s="57"/>
      <c r="M55" s="87"/>
      <c r="N55" s="62"/>
      <c r="O55" s="62"/>
      <c r="P55" s="71">
        <f t="shared" si="5"/>
        <v>42.857142857142854</v>
      </c>
      <c r="Q55" s="76">
        <f t="shared" si="6"/>
        <v>43</v>
      </c>
      <c r="R55" s="77"/>
      <c r="S55" s="77"/>
      <c r="T55" s="64"/>
      <c r="U55" s="64"/>
      <c r="V55" s="64"/>
      <c r="W55" s="64"/>
      <c r="X55" s="64" t="s">
        <v>109</v>
      </c>
      <c r="Y55" s="64"/>
      <c r="Z55" s="64"/>
      <c r="AA55" s="64"/>
      <c r="AB55" s="64"/>
      <c r="AC55" s="64"/>
      <c r="AD55" s="64"/>
      <c r="AE55" s="64"/>
      <c r="AF55" s="64"/>
    </row>
    <row r="56" spans="1:34" s="65" customFormat="1" ht="15.75" customHeight="1">
      <c r="A56" s="67" t="s">
        <v>78</v>
      </c>
      <c r="B56" s="67" t="s">
        <v>102</v>
      </c>
      <c r="C56" s="67" t="s">
        <v>272</v>
      </c>
      <c r="D56" s="67" t="s">
        <v>88</v>
      </c>
      <c r="E56" s="159" t="s">
        <v>190</v>
      </c>
      <c r="F56" s="74" t="s">
        <v>29</v>
      </c>
      <c r="G56" s="57"/>
      <c r="H56" s="74">
        <v>1</v>
      </c>
      <c r="I56" s="57"/>
      <c r="J56" s="57"/>
      <c r="K56" s="57"/>
      <c r="L56" s="57"/>
      <c r="M56" s="70" t="s">
        <v>191</v>
      </c>
      <c r="N56" s="62"/>
      <c r="O56" s="62"/>
      <c r="P56" s="71">
        <f t="shared" si="5"/>
        <v>42.857142857142854</v>
      </c>
      <c r="Q56" s="76">
        <f t="shared" si="6"/>
        <v>43</v>
      </c>
      <c r="R56" s="77"/>
      <c r="S56" s="77"/>
      <c r="T56" s="64"/>
      <c r="U56" s="64"/>
      <c r="V56" s="64"/>
      <c r="W56" s="64"/>
      <c r="X56" s="64" t="s">
        <v>190</v>
      </c>
      <c r="Y56" s="64"/>
      <c r="Z56" s="64"/>
      <c r="AA56" s="64"/>
      <c r="AB56" s="64"/>
      <c r="AC56" s="64"/>
      <c r="AD56" s="64"/>
      <c r="AE56" s="64"/>
      <c r="AF56" s="64"/>
    </row>
    <row r="57" spans="1:34" s="65" customFormat="1" ht="15.75" customHeight="1">
      <c r="A57" s="67" t="s">
        <v>78</v>
      </c>
      <c r="B57" s="67" t="s">
        <v>102</v>
      </c>
      <c r="C57" s="67" t="s">
        <v>272</v>
      </c>
      <c r="D57" s="67" t="s">
        <v>88</v>
      </c>
      <c r="E57" s="159" t="s">
        <v>41</v>
      </c>
      <c r="F57" s="74" t="s">
        <v>29</v>
      </c>
      <c r="G57" s="57"/>
      <c r="H57" s="74">
        <v>2</v>
      </c>
      <c r="I57" s="57"/>
      <c r="J57" s="57"/>
      <c r="K57" s="57"/>
      <c r="L57" s="57"/>
      <c r="M57" s="78" t="s">
        <v>321</v>
      </c>
      <c r="N57" s="62"/>
      <c r="O57" s="62"/>
      <c r="P57" s="71">
        <f t="shared" si="5"/>
        <v>85.714285714285708</v>
      </c>
      <c r="Q57" s="76">
        <f t="shared" si="6"/>
        <v>86</v>
      </c>
      <c r="R57" s="77">
        <v>28.187919463087201</v>
      </c>
      <c r="S57" s="77"/>
      <c r="T57" s="64"/>
      <c r="U57" s="64"/>
      <c r="V57" s="64"/>
      <c r="W57" s="64"/>
      <c r="X57" s="64" t="s">
        <v>41</v>
      </c>
      <c r="Y57" s="64"/>
      <c r="Z57" s="64"/>
      <c r="AA57" s="64"/>
      <c r="AB57" s="64"/>
      <c r="AC57" s="64"/>
      <c r="AD57" s="64"/>
      <c r="AE57" s="64"/>
      <c r="AF57" s="64"/>
    </row>
    <row r="58" spans="1:34" s="65" customFormat="1" ht="15.75" customHeight="1">
      <c r="A58" s="55" t="s">
        <v>78</v>
      </c>
      <c r="B58" s="55" t="s">
        <v>102</v>
      </c>
      <c r="C58" s="55" t="s">
        <v>281</v>
      </c>
      <c r="D58" s="55" t="s">
        <v>195</v>
      </c>
      <c r="E58" s="153" t="s">
        <v>236</v>
      </c>
      <c r="F58" s="56" t="s">
        <v>28</v>
      </c>
      <c r="G58" s="56">
        <v>2</v>
      </c>
      <c r="H58" s="80"/>
      <c r="I58" s="80"/>
      <c r="J58" s="80"/>
      <c r="K58" s="80"/>
      <c r="L58" s="58">
        <v>1</v>
      </c>
      <c r="M58" s="59" t="s">
        <v>193</v>
      </c>
      <c r="N58" s="60"/>
      <c r="O58" s="60"/>
      <c r="P58" s="61">
        <f t="shared" ref="P58:P93" si="7">IF(F58="Per bed",G58*$J$6,IF(F58="Per case",H58*$J$8,IF(F58="Per Bed-Day",I58*$J$7,IF(F58="Per centre",$E$6*K58,""))))</f>
        <v>40</v>
      </c>
      <c r="Q58" s="61">
        <f t="shared" si="6"/>
        <v>40</v>
      </c>
      <c r="R58" s="63"/>
      <c r="S58" s="63"/>
      <c r="T58" s="64"/>
      <c r="U58" s="64"/>
      <c r="V58" s="64"/>
      <c r="W58" s="64"/>
      <c r="X58" s="64" t="s">
        <v>236</v>
      </c>
      <c r="Y58" s="64"/>
      <c r="Z58" s="64"/>
      <c r="AA58" s="64"/>
      <c r="AB58" s="64"/>
      <c r="AC58" s="64"/>
      <c r="AD58" s="64"/>
      <c r="AE58" s="64"/>
      <c r="AF58" s="64"/>
    </row>
    <row r="59" spans="1:34" s="65" customFormat="1" ht="15.75" customHeight="1">
      <c r="A59" s="55" t="s">
        <v>78</v>
      </c>
      <c r="B59" s="55" t="s">
        <v>111</v>
      </c>
      <c r="C59" s="55" t="s">
        <v>282</v>
      </c>
      <c r="D59" s="55" t="s">
        <v>195</v>
      </c>
      <c r="E59" s="153" t="s">
        <v>112</v>
      </c>
      <c r="F59" s="56" t="s">
        <v>31</v>
      </c>
      <c r="G59" s="57"/>
      <c r="H59" s="57"/>
      <c r="I59" s="57"/>
      <c r="J59" s="57"/>
      <c r="K59" s="74">
        <v>4</v>
      </c>
      <c r="L59" s="57"/>
      <c r="M59" s="59" t="s">
        <v>113</v>
      </c>
      <c r="N59" s="60"/>
      <c r="O59" s="60"/>
      <c r="P59" s="61">
        <f t="shared" si="7"/>
        <v>12</v>
      </c>
      <c r="Q59" s="61">
        <f>ROUNDUP(SUM(O59:P59),0)</f>
        <v>12</v>
      </c>
      <c r="R59" s="63"/>
      <c r="S59" s="63"/>
      <c r="T59" s="64"/>
      <c r="U59" s="64"/>
      <c r="V59" s="64"/>
      <c r="W59" s="64"/>
      <c r="X59" s="64" t="s">
        <v>112</v>
      </c>
      <c r="Y59" s="64"/>
      <c r="Z59" s="64"/>
      <c r="AA59" s="64"/>
      <c r="AB59" s="64"/>
      <c r="AC59" s="64"/>
      <c r="AD59" s="64"/>
      <c r="AE59" s="64"/>
      <c r="AF59" s="64"/>
    </row>
    <row r="60" spans="1:34" s="65" customFormat="1" ht="15.75" customHeight="1">
      <c r="A60" s="147" t="s">
        <v>78</v>
      </c>
      <c r="B60" s="148" t="s">
        <v>111</v>
      </c>
      <c r="C60" s="148" t="s">
        <v>282</v>
      </c>
      <c r="D60" s="148" t="s">
        <v>88</v>
      </c>
      <c r="E60" s="160" t="s">
        <v>234</v>
      </c>
      <c r="F60" s="141" t="s">
        <v>29</v>
      </c>
      <c r="G60" s="57"/>
      <c r="H60" s="141">
        <v>1</v>
      </c>
      <c r="I60" s="57"/>
      <c r="J60" s="57"/>
      <c r="K60" s="57"/>
      <c r="L60" s="57"/>
      <c r="M60" s="149"/>
      <c r="N60" s="62"/>
      <c r="O60" s="62"/>
      <c r="P60" s="152">
        <f t="shared" si="7"/>
        <v>42.857142857142854</v>
      </c>
      <c r="Q60" s="145">
        <f t="shared" si="6"/>
        <v>43</v>
      </c>
      <c r="R60" s="146"/>
      <c r="S60" s="146"/>
      <c r="T60" s="6"/>
      <c r="V60" s="64"/>
      <c r="W60" s="64"/>
      <c r="X60" s="64" t="s">
        <v>234</v>
      </c>
      <c r="Y60" s="64"/>
      <c r="Z60" s="64"/>
      <c r="AA60" s="64"/>
      <c r="AB60" s="64"/>
      <c r="AC60" s="64"/>
      <c r="AD60" s="64"/>
      <c r="AE60" s="64"/>
      <c r="AF60" s="64"/>
      <c r="AG60" s="64"/>
      <c r="AH60" s="64"/>
    </row>
    <row r="61" spans="1:34" s="65" customFormat="1" ht="15.75" customHeight="1">
      <c r="A61" s="147" t="s">
        <v>78</v>
      </c>
      <c r="B61" s="148" t="s">
        <v>111</v>
      </c>
      <c r="C61" s="148" t="s">
        <v>282</v>
      </c>
      <c r="D61" s="148" t="s">
        <v>88</v>
      </c>
      <c r="E61" s="160" t="s">
        <v>235</v>
      </c>
      <c r="F61" s="141" t="s">
        <v>29</v>
      </c>
      <c r="G61" s="57"/>
      <c r="H61" s="141">
        <v>1</v>
      </c>
      <c r="I61" s="57"/>
      <c r="J61" s="57"/>
      <c r="K61" s="57"/>
      <c r="L61" s="57"/>
      <c r="M61" s="149" t="s">
        <v>114</v>
      </c>
      <c r="N61" s="62"/>
      <c r="O61" s="62"/>
      <c r="P61" s="152">
        <f t="shared" si="7"/>
        <v>42.857142857142854</v>
      </c>
      <c r="Q61" s="145">
        <f t="shared" si="6"/>
        <v>43</v>
      </c>
      <c r="R61" s="146"/>
      <c r="S61" s="146"/>
      <c r="T61" s="6"/>
      <c r="V61" s="64"/>
      <c r="W61" s="64"/>
      <c r="X61" s="64" t="s">
        <v>235</v>
      </c>
      <c r="Y61" s="64"/>
      <c r="Z61" s="64"/>
      <c r="AA61" s="64"/>
      <c r="AB61" s="64"/>
      <c r="AC61" s="64"/>
      <c r="AD61" s="64"/>
      <c r="AE61" s="64"/>
      <c r="AF61" s="64"/>
      <c r="AG61" s="64"/>
      <c r="AH61" s="64"/>
    </row>
    <row r="62" spans="1:34" s="65" customFormat="1" ht="15.75" customHeight="1">
      <c r="A62" s="147" t="s">
        <v>78</v>
      </c>
      <c r="B62" s="148" t="s">
        <v>111</v>
      </c>
      <c r="C62" s="148" t="s">
        <v>282</v>
      </c>
      <c r="D62" s="148" t="s">
        <v>88</v>
      </c>
      <c r="E62" s="160" t="s">
        <v>115</v>
      </c>
      <c r="F62" s="141" t="s">
        <v>29</v>
      </c>
      <c r="G62" s="57"/>
      <c r="H62" s="141">
        <v>1</v>
      </c>
      <c r="I62" s="57"/>
      <c r="J62" s="57"/>
      <c r="K62" s="57"/>
      <c r="L62" s="57"/>
      <c r="M62" s="143"/>
      <c r="N62" s="62"/>
      <c r="O62" s="62"/>
      <c r="P62" s="152">
        <f t="shared" si="7"/>
        <v>42.857142857142854</v>
      </c>
      <c r="Q62" s="145">
        <f t="shared" si="6"/>
        <v>43</v>
      </c>
      <c r="R62" s="146"/>
      <c r="S62" s="146"/>
      <c r="T62" s="6"/>
      <c r="V62" s="64"/>
      <c r="W62" s="64"/>
      <c r="X62" s="64" t="s">
        <v>115</v>
      </c>
      <c r="Y62" s="64"/>
      <c r="Z62" s="64"/>
      <c r="AA62" s="64"/>
      <c r="AB62" s="64"/>
      <c r="AC62" s="64"/>
      <c r="AD62" s="64"/>
      <c r="AE62" s="64"/>
      <c r="AF62" s="64"/>
      <c r="AG62" s="64"/>
      <c r="AH62" s="64"/>
    </row>
    <row r="63" spans="1:34" s="65" customFormat="1" ht="15.75" customHeight="1">
      <c r="A63" s="147" t="s">
        <v>78</v>
      </c>
      <c r="B63" s="148" t="s">
        <v>111</v>
      </c>
      <c r="C63" s="148" t="s">
        <v>282</v>
      </c>
      <c r="D63" s="148" t="s">
        <v>88</v>
      </c>
      <c r="E63" s="160" t="s">
        <v>116</v>
      </c>
      <c r="F63" s="141" t="s">
        <v>29</v>
      </c>
      <c r="G63" s="57"/>
      <c r="H63" s="141">
        <v>1</v>
      </c>
      <c r="I63" s="57"/>
      <c r="J63" s="57"/>
      <c r="K63" s="57"/>
      <c r="L63" s="57"/>
      <c r="M63" s="150"/>
      <c r="N63" s="62"/>
      <c r="O63" s="62"/>
      <c r="P63" s="152">
        <f t="shared" si="7"/>
        <v>42.857142857142854</v>
      </c>
      <c r="Q63" s="145">
        <f t="shared" si="6"/>
        <v>43</v>
      </c>
      <c r="R63" s="146"/>
      <c r="S63" s="146"/>
      <c r="T63" s="6"/>
      <c r="V63" s="64"/>
      <c r="W63" s="64"/>
      <c r="X63" s="64" t="s">
        <v>116</v>
      </c>
      <c r="Y63" s="64"/>
      <c r="Z63" s="64"/>
      <c r="AA63" s="64"/>
      <c r="AB63" s="64"/>
      <c r="AC63" s="64"/>
      <c r="AD63" s="64"/>
      <c r="AE63" s="64"/>
      <c r="AF63" s="64"/>
      <c r="AG63" s="64"/>
      <c r="AH63" s="64"/>
    </row>
    <row r="64" spans="1:34" s="65" customFormat="1" ht="15.75" customHeight="1">
      <c r="A64" s="147" t="s">
        <v>78</v>
      </c>
      <c r="B64" s="148" t="s">
        <v>111</v>
      </c>
      <c r="C64" s="148" t="s">
        <v>282</v>
      </c>
      <c r="D64" s="148" t="s">
        <v>88</v>
      </c>
      <c r="E64" s="160" t="s">
        <v>117</v>
      </c>
      <c r="F64" s="141" t="s">
        <v>29</v>
      </c>
      <c r="G64" s="57"/>
      <c r="H64" s="141">
        <v>1</v>
      </c>
      <c r="I64" s="57"/>
      <c r="J64" s="57"/>
      <c r="K64" s="57"/>
      <c r="L64" s="57"/>
      <c r="M64" s="150"/>
      <c r="N64" s="62"/>
      <c r="O64" s="62"/>
      <c r="P64" s="152">
        <f t="shared" si="7"/>
        <v>42.857142857142854</v>
      </c>
      <c r="Q64" s="145">
        <f t="shared" si="6"/>
        <v>43</v>
      </c>
      <c r="R64" s="146"/>
      <c r="S64" s="146"/>
      <c r="T64" s="6"/>
      <c r="V64" s="64"/>
      <c r="W64" s="64"/>
      <c r="X64" s="64" t="s">
        <v>117</v>
      </c>
      <c r="Y64" s="64"/>
      <c r="Z64" s="64"/>
      <c r="AA64" s="64"/>
      <c r="AB64" s="64"/>
      <c r="AC64" s="64"/>
      <c r="AD64" s="64"/>
      <c r="AE64" s="64"/>
      <c r="AF64" s="64"/>
      <c r="AG64" s="64"/>
      <c r="AH64" s="64"/>
    </row>
    <row r="65" spans="1:34" s="65" customFormat="1" ht="15.75" customHeight="1">
      <c r="A65" s="147" t="s">
        <v>78</v>
      </c>
      <c r="B65" s="148" t="s">
        <v>111</v>
      </c>
      <c r="C65" s="148" t="s">
        <v>282</v>
      </c>
      <c r="D65" s="148" t="s">
        <v>88</v>
      </c>
      <c r="E65" s="160" t="s">
        <v>118</v>
      </c>
      <c r="F65" s="141" t="s">
        <v>29</v>
      </c>
      <c r="G65" s="57"/>
      <c r="H65" s="141">
        <v>1</v>
      </c>
      <c r="I65" s="57"/>
      <c r="J65" s="57"/>
      <c r="K65" s="57"/>
      <c r="L65" s="57"/>
      <c r="M65" s="150"/>
      <c r="N65" s="62"/>
      <c r="O65" s="62"/>
      <c r="P65" s="152">
        <f t="shared" si="7"/>
        <v>42.857142857142854</v>
      </c>
      <c r="Q65" s="145">
        <f t="shared" si="6"/>
        <v>43</v>
      </c>
      <c r="R65" s="146"/>
      <c r="S65" s="146"/>
      <c r="T65" s="6"/>
      <c r="V65" s="64"/>
      <c r="W65" s="64"/>
      <c r="X65" s="64" t="s">
        <v>118</v>
      </c>
      <c r="Y65" s="64"/>
      <c r="Z65" s="64"/>
      <c r="AA65" s="64"/>
      <c r="AB65" s="64"/>
      <c r="AC65" s="64"/>
      <c r="AD65" s="64"/>
      <c r="AE65" s="64"/>
      <c r="AF65" s="64"/>
      <c r="AG65" s="64"/>
      <c r="AH65" s="64"/>
    </row>
    <row r="66" spans="1:34" s="65" customFormat="1" ht="15.75" customHeight="1">
      <c r="A66" s="147" t="s">
        <v>78</v>
      </c>
      <c r="B66" s="148" t="s">
        <v>111</v>
      </c>
      <c r="C66" s="148" t="s">
        <v>282</v>
      </c>
      <c r="D66" s="148" t="s">
        <v>88</v>
      </c>
      <c r="E66" s="160" t="s">
        <v>119</v>
      </c>
      <c r="F66" s="141" t="s">
        <v>29</v>
      </c>
      <c r="G66" s="57"/>
      <c r="H66" s="141">
        <v>1</v>
      </c>
      <c r="I66" s="57"/>
      <c r="J66" s="57"/>
      <c r="K66" s="57"/>
      <c r="L66" s="57"/>
      <c r="M66" s="150"/>
      <c r="N66" s="62"/>
      <c r="O66" s="62"/>
      <c r="P66" s="152">
        <f t="shared" si="7"/>
        <v>42.857142857142854</v>
      </c>
      <c r="Q66" s="145">
        <f t="shared" si="6"/>
        <v>43</v>
      </c>
      <c r="R66" s="146"/>
      <c r="S66" s="146"/>
      <c r="T66" s="6"/>
      <c r="V66" s="64"/>
      <c r="W66" s="64"/>
      <c r="X66" s="64" t="s">
        <v>119</v>
      </c>
      <c r="Y66" s="64"/>
      <c r="Z66" s="64"/>
      <c r="AA66" s="64"/>
      <c r="AB66" s="64"/>
      <c r="AC66" s="64"/>
      <c r="AD66" s="64"/>
      <c r="AE66" s="64"/>
      <c r="AF66" s="64"/>
      <c r="AG66" s="64"/>
      <c r="AH66" s="64"/>
    </row>
    <row r="67" spans="1:34" s="65" customFormat="1" ht="15.75" customHeight="1">
      <c r="A67" s="147" t="s">
        <v>78</v>
      </c>
      <c r="B67" s="148" t="s">
        <v>111</v>
      </c>
      <c r="C67" s="148" t="s">
        <v>282</v>
      </c>
      <c r="D67" s="148" t="s">
        <v>88</v>
      </c>
      <c r="E67" s="160" t="s">
        <v>120</v>
      </c>
      <c r="F67" s="141" t="s">
        <v>29</v>
      </c>
      <c r="G67" s="57"/>
      <c r="H67" s="141">
        <v>1</v>
      </c>
      <c r="I67" s="57"/>
      <c r="J67" s="57"/>
      <c r="K67" s="57"/>
      <c r="L67" s="57"/>
      <c r="M67" s="150"/>
      <c r="N67" s="62"/>
      <c r="O67" s="62"/>
      <c r="P67" s="152">
        <f t="shared" si="7"/>
        <v>42.857142857142854</v>
      </c>
      <c r="Q67" s="145">
        <f t="shared" si="6"/>
        <v>43</v>
      </c>
      <c r="R67" s="146"/>
      <c r="S67" s="146"/>
      <c r="T67" s="6"/>
      <c r="V67" s="64"/>
      <c r="W67" s="64"/>
      <c r="X67" s="64" t="s">
        <v>120</v>
      </c>
      <c r="Y67" s="64"/>
      <c r="Z67" s="64"/>
      <c r="AA67" s="64"/>
      <c r="AB67" s="64"/>
      <c r="AC67" s="64"/>
      <c r="AD67" s="64"/>
      <c r="AE67" s="64"/>
      <c r="AF67" s="64"/>
      <c r="AG67" s="64"/>
      <c r="AH67" s="64"/>
    </row>
    <row r="68" spans="1:34" s="65" customFormat="1" ht="15.75" customHeight="1">
      <c r="A68" s="147" t="s">
        <v>78</v>
      </c>
      <c r="B68" s="148" t="s">
        <v>111</v>
      </c>
      <c r="C68" s="148" t="s">
        <v>282</v>
      </c>
      <c r="D68" s="148" t="s">
        <v>88</v>
      </c>
      <c r="E68" s="160" t="s">
        <v>121</v>
      </c>
      <c r="F68" s="141" t="s">
        <v>29</v>
      </c>
      <c r="G68" s="57"/>
      <c r="H68" s="141">
        <v>1</v>
      </c>
      <c r="I68" s="57"/>
      <c r="J68" s="57"/>
      <c r="K68" s="57"/>
      <c r="L68" s="57"/>
      <c r="M68" s="150"/>
      <c r="N68" s="62"/>
      <c r="O68" s="62"/>
      <c r="P68" s="152">
        <f t="shared" si="7"/>
        <v>42.857142857142854</v>
      </c>
      <c r="Q68" s="145">
        <f t="shared" si="6"/>
        <v>43</v>
      </c>
      <c r="R68" s="146"/>
      <c r="S68" s="146"/>
      <c r="T68" s="6"/>
      <c r="V68" s="64"/>
      <c r="W68" s="64"/>
      <c r="X68" s="64" t="s">
        <v>121</v>
      </c>
      <c r="Y68" s="64"/>
      <c r="Z68" s="64"/>
      <c r="AA68" s="64"/>
      <c r="AB68" s="64"/>
      <c r="AC68" s="64"/>
      <c r="AD68" s="64"/>
      <c r="AE68" s="64"/>
      <c r="AF68" s="64"/>
      <c r="AG68" s="64"/>
      <c r="AH68" s="64"/>
    </row>
    <row r="69" spans="1:34" s="65" customFormat="1" ht="15.75" customHeight="1">
      <c r="A69" s="147" t="s">
        <v>78</v>
      </c>
      <c r="B69" s="148" t="s">
        <v>111</v>
      </c>
      <c r="C69" s="148" t="s">
        <v>282</v>
      </c>
      <c r="D69" s="148" t="s">
        <v>88</v>
      </c>
      <c r="E69" s="160" t="s">
        <v>122</v>
      </c>
      <c r="F69" s="141" t="s">
        <v>29</v>
      </c>
      <c r="G69" s="57"/>
      <c r="H69" s="141">
        <v>1</v>
      </c>
      <c r="I69" s="57"/>
      <c r="J69" s="57"/>
      <c r="K69" s="57"/>
      <c r="L69" s="57"/>
      <c r="M69" s="150"/>
      <c r="N69" s="62"/>
      <c r="O69" s="62"/>
      <c r="P69" s="152">
        <f t="shared" si="7"/>
        <v>42.857142857142854</v>
      </c>
      <c r="Q69" s="145">
        <f t="shared" si="6"/>
        <v>43</v>
      </c>
      <c r="R69" s="146"/>
      <c r="S69" s="146"/>
      <c r="T69" s="6"/>
      <c r="V69" s="64"/>
      <c r="W69" s="64"/>
      <c r="X69" s="64" t="s">
        <v>122</v>
      </c>
      <c r="Y69" s="64"/>
      <c r="Z69" s="64"/>
      <c r="AA69" s="64"/>
      <c r="AB69" s="64"/>
      <c r="AC69" s="64"/>
      <c r="AD69" s="64"/>
      <c r="AE69" s="64"/>
      <c r="AF69" s="64"/>
      <c r="AG69" s="64"/>
      <c r="AH69" s="64"/>
    </row>
    <row r="70" spans="1:34" s="65" customFormat="1" ht="15.75" customHeight="1">
      <c r="A70" s="147" t="s">
        <v>78</v>
      </c>
      <c r="B70" s="148" t="s">
        <v>111</v>
      </c>
      <c r="C70" s="148" t="s">
        <v>282</v>
      </c>
      <c r="D70" s="148" t="s">
        <v>88</v>
      </c>
      <c r="E70" s="160" t="s">
        <v>123</v>
      </c>
      <c r="F70" s="141" t="s">
        <v>29</v>
      </c>
      <c r="G70" s="57"/>
      <c r="H70" s="141">
        <v>1</v>
      </c>
      <c r="I70" s="57"/>
      <c r="J70" s="57"/>
      <c r="K70" s="57"/>
      <c r="L70" s="57"/>
      <c r="M70" s="150"/>
      <c r="N70" s="62"/>
      <c r="O70" s="62"/>
      <c r="P70" s="152">
        <f t="shared" si="7"/>
        <v>42.857142857142854</v>
      </c>
      <c r="Q70" s="145">
        <f t="shared" si="6"/>
        <v>43</v>
      </c>
      <c r="R70" s="146"/>
      <c r="S70" s="146"/>
      <c r="T70" s="6"/>
      <c r="V70" s="64"/>
      <c r="W70" s="64"/>
      <c r="X70" s="64" t="s">
        <v>123</v>
      </c>
      <c r="Y70" s="64"/>
      <c r="Z70" s="64"/>
      <c r="AA70" s="64"/>
      <c r="AB70" s="64"/>
      <c r="AC70" s="64"/>
      <c r="AD70" s="64"/>
      <c r="AE70" s="64"/>
      <c r="AF70" s="64"/>
      <c r="AG70" s="64"/>
      <c r="AH70" s="64"/>
    </row>
    <row r="71" spans="1:34" s="65" customFormat="1" ht="15.75" customHeight="1">
      <c r="A71" s="147" t="s">
        <v>78</v>
      </c>
      <c r="B71" s="148" t="s">
        <v>111</v>
      </c>
      <c r="C71" s="148" t="s">
        <v>282</v>
      </c>
      <c r="D71" s="148" t="s">
        <v>88</v>
      </c>
      <c r="E71" s="160" t="s">
        <v>124</v>
      </c>
      <c r="F71" s="141" t="s">
        <v>29</v>
      </c>
      <c r="G71" s="57"/>
      <c r="H71" s="141">
        <v>1</v>
      </c>
      <c r="I71" s="57"/>
      <c r="J71" s="57"/>
      <c r="K71" s="57"/>
      <c r="L71" s="57"/>
      <c r="M71" s="150"/>
      <c r="N71" s="62"/>
      <c r="O71" s="62"/>
      <c r="P71" s="152">
        <f t="shared" si="7"/>
        <v>42.857142857142854</v>
      </c>
      <c r="Q71" s="145">
        <f t="shared" si="6"/>
        <v>43</v>
      </c>
      <c r="R71" s="146"/>
      <c r="S71" s="146"/>
      <c r="T71" s="6"/>
      <c r="V71" s="64"/>
      <c r="W71" s="64"/>
      <c r="X71" s="64" t="s">
        <v>124</v>
      </c>
      <c r="Y71" s="64"/>
      <c r="Z71" s="64"/>
      <c r="AA71" s="64"/>
      <c r="AB71" s="64"/>
      <c r="AC71" s="64"/>
      <c r="AD71" s="64"/>
      <c r="AE71" s="64"/>
      <c r="AF71" s="64"/>
      <c r="AG71" s="64"/>
      <c r="AH71" s="64"/>
    </row>
    <row r="72" spans="1:34" s="65" customFormat="1" ht="15.75" customHeight="1">
      <c r="A72" s="147" t="s">
        <v>78</v>
      </c>
      <c r="B72" s="148" t="s">
        <v>111</v>
      </c>
      <c r="C72" s="148" t="s">
        <v>282</v>
      </c>
      <c r="D72" s="148" t="s">
        <v>88</v>
      </c>
      <c r="E72" s="160" t="s">
        <v>125</v>
      </c>
      <c r="F72" s="141" t="s">
        <v>29</v>
      </c>
      <c r="G72" s="57"/>
      <c r="H72" s="141">
        <v>1</v>
      </c>
      <c r="I72" s="57"/>
      <c r="J72" s="57"/>
      <c r="K72" s="57"/>
      <c r="L72" s="57"/>
      <c r="M72" s="150"/>
      <c r="N72" s="62"/>
      <c r="O72" s="62"/>
      <c r="P72" s="152">
        <f t="shared" si="7"/>
        <v>42.857142857142854</v>
      </c>
      <c r="Q72" s="145">
        <f t="shared" si="6"/>
        <v>43</v>
      </c>
      <c r="R72" s="146"/>
      <c r="S72" s="146"/>
      <c r="T72" s="6"/>
      <c r="V72" s="64"/>
      <c r="W72" s="64"/>
      <c r="X72" s="64" t="s">
        <v>125</v>
      </c>
      <c r="Y72" s="64"/>
      <c r="Z72" s="64"/>
      <c r="AA72" s="64"/>
      <c r="AB72" s="64"/>
      <c r="AC72" s="64"/>
      <c r="AD72" s="64"/>
      <c r="AE72" s="64"/>
      <c r="AF72" s="64"/>
      <c r="AG72" s="64"/>
      <c r="AH72" s="64"/>
    </row>
    <row r="73" spans="1:34" s="65" customFormat="1" ht="15.75" customHeight="1">
      <c r="A73" s="147" t="s">
        <v>78</v>
      </c>
      <c r="B73" s="148" t="s">
        <v>111</v>
      </c>
      <c r="C73" s="148" t="s">
        <v>282</v>
      </c>
      <c r="D73" s="148" t="s">
        <v>88</v>
      </c>
      <c r="E73" s="160" t="s">
        <v>126</v>
      </c>
      <c r="F73" s="141" t="s">
        <v>29</v>
      </c>
      <c r="G73" s="57"/>
      <c r="H73" s="141">
        <v>1</v>
      </c>
      <c r="I73" s="57"/>
      <c r="J73" s="57"/>
      <c r="K73" s="57"/>
      <c r="L73" s="57"/>
      <c r="M73" s="150"/>
      <c r="N73" s="62"/>
      <c r="O73" s="62"/>
      <c r="P73" s="152">
        <f t="shared" si="7"/>
        <v>42.857142857142854</v>
      </c>
      <c r="Q73" s="145">
        <f t="shared" si="6"/>
        <v>43</v>
      </c>
      <c r="R73" s="146"/>
      <c r="S73" s="146"/>
      <c r="T73" s="6"/>
      <c r="V73" s="64"/>
      <c r="W73" s="64"/>
      <c r="X73" s="64" t="s">
        <v>126</v>
      </c>
      <c r="Y73" s="64"/>
      <c r="Z73" s="64"/>
      <c r="AA73" s="64"/>
      <c r="AB73" s="64"/>
      <c r="AC73" s="64"/>
      <c r="AD73" s="64"/>
      <c r="AE73" s="64"/>
      <c r="AF73" s="64"/>
      <c r="AG73" s="64"/>
      <c r="AH73" s="64"/>
    </row>
    <row r="74" spans="1:34" s="65" customFormat="1" ht="15.75" customHeight="1">
      <c r="A74" s="147" t="s">
        <v>78</v>
      </c>
      <c r="B74" s="148" t="s">
        <v>111</v>
      </c>
      <c r="C74" s="148" t="s">
        <v>282</v>
      </c>
      <c r="D74" s="148" t="s">
        <v>88</v>
      </c>
      <c r="E74" s="160" t="s">
        <v>127</v>
      </c>
      <c r="F74" s="141" t="s">
        <v>29</v>
      </c>
      <c r="G74" s="57"/>
      <c r="H74" s="141">
        <v>1</v>
      </c>
      <c r="I74" s="57"/>
      <c r="J74" s="57"/>
      <c r="K74" s="57"/>
      <c r="L74" s="57"/>
      <c r="M74" s="150"/>
      <c r="N74" s="62"/>
      <c r="O74" s="62"/>
      <c r="P74" s="152">
        <f t="shared" si="7"/>
        <v>42.857142857142854</v>
      </c>
      <c r="Q74" s="145">
        <f t="shared" si="6"/>
        <v>43</v>
      </c>
      <c r="R74" s="146"/>
      <c r="S74" s="146"/>
      <c r="T74" s="6"/>
      <c r="V74" s="64"/>
      <c r="W74" s="64"/>
      <c r="X74" s="64" t="s">
        <v>127</v>
      </c>
      <c r="Y74" s="64"/>
      <c r="Z74" s="64"/>
      <c r="AA74" s="64"/>
      <c r="AB74" s="64"/>
      <c r="AC74" s="64"/>
      <c r="AD74" s="64"/>
      <c r="AE74" s="64"/>
      <c r="AF74" s="64"/>
      <c r="AG74" s="64"/>
      <c r="AH74" s="64"/>
    </row>
    <row r="75" spans="1:34" s="65" customFormat="1" ht="15.75" customHeight="1">
      <c r="A75" s="147" t="s">
        <v>78</v>
      </c>
      <c r="B75" s="148" t="s">
        <v>111</v>
      </c>
      <c r="C75" s="148" t="s">
        <v>282</v>
      </c>
      <c r="D75" s="148" t="s">
        <v>88</v>
      </c>
      <c r="E75" s="160" t="s">
        <v>128</v>
      </c>
      <c r="F75" s="141" t="s">
        <v>29</v>
      </c>
      <c r="G75" s="57"/>
      <c r="H75" s="141">
        <v>1</v>
      </c>
      <c r="I75" s="57"/>
      <c r="J75" s="57"/>
      <c r="K75" s="57"/>
      <c r="L75" s="57"/>
      <c r="M75" s="150"/>
      <c r="N75" s="62"/>
      <c r="O75" s="62"/>
      <c r="P75" s="152">
        <f t="shared" si="7"/>
        <v>42.857142857142854</v>
      </c>
      <c r="Q75" s="145">
        <f t="shared" si="6"/>
        <v>43</v>
      </c>
      <c r="R75" s="146"/>
      <c r="S75" s="146"/>
      <c r="T75" s="6"/>
      <c r="V75" s="64"/>
      <c r="W75" s="64"/>
      <c r="X75" s="64" t="s">
        <v>128</v>
      </c>
      <c r="Y75" s="64"/>
      <c r="Z75" s="64"/>
      <c r="AA75" s="64"/>
      <c r="AB75" s="64"/>
      <c r="AC75" s="64"/>
      <c r="AD75" s="64"/>
      <c r="AE75" s="64"/>
      <c r="AF75" s="64"/>
      <c r="AG75" s="64"/>
      <c r="AH75" s="64"/>
    </row>
    <row r="76" spans="1:34" s="65" customFormat="1" ht="15.75" customHeight="1">
      <c r="A76" s="147" t="s">
        <v>78</v>
      </c>
      <c r="B76" s="148" t="s">
        <v>111</v>
      </c>
      <c r="C76" s="148" t="s">
        <v>282</v>
      </c>
      <c r="D76" s="148" t="s">
        <v>88</v>
      </c>
      <c r="E76" s="160" t="s">
        <v>129</v>
      </c>
      <c r="F76" s="141" t="s">
        <v>29</v>
      </c>
      <c r="G76" s="57"/>
      <c r="H76" s="141">
        <v>1</v>
      </c>
      <c r="I76" s="57"/>
      <c r="J76" s="57"/>
      <c r="K76" s="57"/>
      <c r="L76" s="57"/>
      <c r="M76" s="150"/>
      <c r="N76" s="62"/>
      <c r="O76" s="62"/>
      <c r="P76" s="152">
        <f t="shared" si="7"/>
        <v>42.857142857142854</v>
      </c>
      <c r="Q76" s="145">
        <f t="shared" si="6"/>
        <v>43</v>
      </c>
      <c r="R76" s="146"/>
      <c r="S76" s="146"/>
      <c r="T76" s="6"/>
      <c r="V76" s="64"/>
      <c r="W76" s="64"/>
      <c r="X76" s="64" t="s">
        <v>129</v>
      </c>
      <c r="Y76" s="64"/>
      <c r="Z76" s="64"/>
      <c r="AA76" s="64"/>
      <c r="AB76" s="64"/>
      <c r="AC76" s="64"/>
      <c r="AD76" s="64"/>
      <c r="AE76" s="64"/>
      <c r="AF76" s="64"/>
      <c r="AG76" s="64"/>
      <c r="AH76" s="64"/>
    </row>
    <row r="77" spans="1:34" s="65" customFormat="1" ht="15.75" customHeight="1">
      <c r="A77" s="147" t="s">
        <v>78</v>
      </c>
      <c r="B77" s="148" t="s">
        <v>111</v>
      </c>
      <c r="C77" s="148" t="s">
        <v>282</v>
      </c>
      <c r="D77" s="148" t="s">
        <v>88</v>
      </c>
      <c r="E77" s="160" t="s">
        <v>130</v>
      </c>
      <c r="F77" s="141" t="s">
        <v>29</v>
      </c>
      <c r="G77" s="57"/>
      <c r="H77" s="141">
        <v>1</v>
      </c>
      <c r="I77" s="57"/>
      <c r="J77" s="57"/>
      <c r="K77" s="57"/>
      <c r="L77" s="57"/>
      <c r="M77" s="150"/>
      <c r="N77" s="62"/>
      <c r="O77" s="62"/>
      <c r="P77" s="152">
        <f t="shared" si="7"/>
        <v>42.857142857142854</v>
      </c>
      <c r="Q77" s="145">
        <f t="shared" si="6"/>
        <v>43</v>
      </c>
      <c r="R77" s="146"/>
      <c r="S77" s="146"/>
      <c r="T77" s="6"/>
      <c r="V77" s="64"/>
      <c r="W77" s="64"/>
      <c r="X77" s="64" t="s">
        <v>130</v>
      </c>
      <c r="Y77" s="64"/>
      <c r="Z77" s="64"/>
      <c r="AA77" s="64"/>
      <c r="AB77" s="64"/>
      <c r="AC77" s="64"/>
      <c r="AD77" s="64"/>
      <c r="AE77" s="64"/>
      <c r="AF77" s="64"/>
      <c r="AG77" s="64"/>
      <c r="AH77" s="64"/>
    </row>
    <row r="78" spans="1:34" s="65" customFormat="1" ht="15.75" customHeight="1">
      <c r="A78" s="147" t="s">
        <v>78</v>
      </c>
      <c r="B78" s="148" t="s">
        <v>111</v>
      </c>
      <c r="C78" s="148" t="s">
        <v>282</v>
      </c>
      <c r="D78" s="148" t="s">
        <v>88</v>
      </c>
      <c r="E78" s="160" t="s">
        <v>237</v>
      </c>
      <c r="F78" s="141" t="s">
        <v>29</v>
      </c>
      <c r="G78" s="57"/>
      <c r="H78" s="141">
        <v>1</v>
      </c>
      <c r="I78" s="57"/>
      <c r="J78" s="57"/>
      <c r="K78" s="57"/>
      <c r="L78" s="57"/>
      <c r="M78" s="142" t="s">
        <v>132</v>
      </c>
      <c r="N78" s="62"/>
      <c r="O78" s="62"/>
      <c r="P78" s="152">
        <f t="shared" si="7"/>
        <v>42.857142857142854</v>
      </c>
      <c r="Q78" s="145">
        <f t="shared" si="6"/>
        <v>43</v>
      </c>
      <c r="R78" s="146"/>
      <c r="S78" s="146"/>
      <c r="T78" s="6"/>
      <c r="V78" s="64"/>
      <c r="W78" s="64"/>
      <c r="X78" s="64" t="s">
        <v>237</v>
      </c>
      <c r="Y78" s="64"/>
      <c r="Z78" s="64"/>
      <c r="AA78" s="64"/>
      <c r="AB78" s="64"/>
      <c r="AC78" s="64"/>
      <c r="AD78" s="64"/>
      <c r="AE78" s="64"/>
      <c r="AF78" s="64"/>
      <c r="AG78" s="64"/>
      <c r="AH78" s="64"/>
    </row>
    <row r="79" spans="1:34" s="65" customFormat="1" ht="15.75" customHeight="1">
      <c r="A79" s="147" t="s">
        <v>78</v>
      </c>
      <c r="B79" s="148" t="s">
        <v>111</v>
      </c>
      <c r="C79" s="148" t="s">
        <v>282</v>
      </c>
      <c r="D79" s="148" t="s">
        <v>88</v>
      </c>
      <c r="E79" s="160" t="s">
        <v>238</v>
      </c>
      <c r="F79" s="141" t="s">
        <v>29</v>
      </c>
      <c r="G79" s="57"/>
      <c r="H79" s="141">
        <v>1</v>
      </c>
      <c r="I79" s="57"/>
      <c r="J79" s="57"/>
      <c r="K79" s="57"/>
      <c r="L79" s="57"/>
      <c r="M79" s="142" t="s">
        <v>132</v>
      </c>
      <c r="N79" s="62"/>
      <c r="O79" s="62"/>
      <c r="P79" s="152">
        <f t="shared" si="7"/>
        <v>42.857142857142854</v>
      </c>
      <c r="Q79" s="145">
        <f t="shared" si="6"/>
        <v>43</v>
      </c>
      <c r="R79" s="146"/>
      <c r="S79" s="146"/>
      <c r="T79" s="6"/>
      <c r="V79" s="64"/>
      <c r="W79" s="64"/>
      <c r="X79" s="64" t="s">
        <v>238</v>
      </c>
      <c r="Y79" s="64"/>
      <c r="Z79" s="64"/>
      <c r="AA79" s="64"/>
      <c r="AB79" s="64"/>
      <c r="AC79" s="64"/>
      <c r="AD79" s="64"/>
      <c r="AE79" s="64"/>
      <c r="AF79" s="64"/>
      <c r="AG79" s="64"/>
      <c r="AH79" s="64"/>
    </row>
    <row r="80" spans="1:34" s="65" customFormat="1" ht="15.75" customHeight="1">
      <c r="A80" s="147" t="s">
        <v>78</v>
      </c>
      <c r="B80" s="148" t="s">
        <v>111</v>
      </c>
      <c r="C80" s="148" t="s">
        <v>282</v>
      </c>
      <c r="D80" s="148" t="s">
        <v>88</v>
      </c>
      <c r="E80" s="160" t="s">
        <v>239</v>
      </c>
      <c r="F80" s="141" t="s">
        <v>29</v>
      </c>
      <c r="G80" s="57"/>
      <c r="H80" s="141">
        <v>1</v>
      </c>
      <c r="I80" s="57"/>
      <c r="J80" s="57"/>
      <c r="K80" s="57"/>
      <c r="L80" s="57"/>
      <c r="M80" s="142" t="s">
        <v>132</v>
      </c>
      <c r="N80" s="62"/>
      <c r="O80" s="62"/>
      <c r="P80" s="152">
        <f t="shared" si="7"/>
        <v>42.857142857142854</v>
      </c>
      <c r="Q80" s="145">
        <f t="shared" si="6"/>
        <v>43</v>
      </c>
      <c r="R80" s="146"/>
      <c r="S80" s="146"/>
      <c r="T80" s="6"/>
      <c r="V80" s="64"/>
      <c r="W80" s="64"/>
      <c r="X80" s="64" t="s">
        <v>239</v>
      </c>
      <c r="Y80" s="64"/>
      <c r="Z80" s="64"/>
      <c r="AA80" s="64"/>
      <c r="AB80" s="64"/>
      <c r="AC80" s="64"/>
      <c r="AD80" s="64"/>
      <c r="AE80" s="64"/>
      <c r="AF80" s="64"/>
      <c r="AG80" s="64"/>
      <c r="AH80" s="64"/>
    </row>
    <row r="81" spans="1:34" s="65" customFormat="1" ht="15.75" customHeight="1">
      <c r="A81" s="147" t="s">
        <v>78</v>
      </c>
      <c r="B81" s="148" t="s">
        <v>111</v>
      </c>
      <c r="C81" s="148" t="s">
        <v>282</v>
      </c>
      <c r="D81" s="148" t="s">
        <v>88</v>
      </c>
      <c r="E81" s="160" t="s">
        <v>240</v>
      </c>
      <c r="F81" s="141" t="s">
        <v>29</v>
      </c>
      <c r="G81" s="57"/>
      <c r="H81" s="141">
        <v>1</v>
      </c>
      <c r="I81" s="57"/>
      <c r="J81" s="57"/>
      <c r="K81" s="57"/>
      <c r="L81" s="57"/>
      <c r="M81" s="142" t="s">
        <v>136</v>
      </c>
      <c r="N81" s="62"/>
      <c r="O81" s="62"/>
      <c r="P81" s="152">
        <f t="shared" si="7"/>
        <v>42.857142857142854</v>
      </c>
      <c r="Q81" s="145">
        <f t="shared" si="6"/>
        <v>43</v>
      </c>
      <c r="R81" s="146"/>
      <c r="S81" s="146"/>
      <c r="T81" s="6"/>
      <c r="V81" s="64"/>
      <c r="W81" s="64"/>
      <c r="X81" s="64" t="s">
        <v>240</v>
      </c>
      <c r="Y81" s="64"/>
      <c r="Z81" s="64"/>
      <c r="AA81" s="64"/>
      <c r="AB81" s="64"/>
      <c r="AC81" s="64"/>
      <c r="AD81" s="64"/>
      <c r="AE81" s="64"/>
      <c r="AF81" s="64"/>
      <c r="AG81" s="64"/>
      <c r="AH81" s="64"/>
    </row>
    <row r="82" spans="1:34" s="65" customFormat="1" ht="15.75" customHeight="1">
      <c r="A82" s="147" t="s">
        <v>78</v>
      </c>
      <c r="B82" s="148" t="s">
        <v>111</v>
      </c>
      <c r="C82" s="148" t="s">
        <v>282</v>
      </c>
      <c r="D82" s="148" t="s">
        <v>88</v>
      </c>
      <c r="E82" s="160" t="s">
        <v>241</v>
      </c>
      <c r="F82" s="141" t="s">
        <v>29</v>
      </c>
      <c r="G82" s="57"/>
      <c r="H82" s="141">
        <v>1</v>
      </c>
      <c r="I82" s="57"/>
      <c r="J82" s="57"/>
      <c r="K82" s="57"/>
      <c r="L82" s="57"/>
      <c r="M82" s="142" t="s">
        <v>136</v>
      </c>
      <c r="N82" s="62"/>
      <c r="O82" s="62"/>
      <c r="P82" s="152">
        <f t="shared" si="7"/>
        <v>42.857142857142854</v>
      </c>
      <c r="Q82" s="145">
        <f t="shared" si="6"/>
        <v>43</v>
      </c>
      <c r="R82" s="146"/>
      <c r="S82" s="146"/>
      <c r="T82" s="6"/>
      <c r="V82" s="64"/>
      <c r="W82" s="64"/>
      <c r="X82" s="64" t="s">
        <v>241</v>
      </c>
      <c r="Y82" s="64"/>
      <c r="Z82" s="64"/>
      <c r="AA82" s="64"/>
      <c r="AB82" s="64"/>
      <c r="AC82" s="64"/>
      <c r="AD82" s="64"/>
      <c r="AE82" s="64"/>
      <c r="AF82" s="64"/>
      <c r="AG82" s="64"/>
      <c r="AH82" s="64"/>
    </row>
    <row r="83" spans="1:34" s="65" customFormat="1" ht="15.75" customHeight="1">
      <c r="A83" s="147" t="s">
        <v>78</v>
      </c>
      <c r="B83" s="148" t="s">
        <v>111</v>
      </c>
      <c r="C83" s="148" t="s">
        <v>282</v>
      </c>
      <c r="D83" s="148" t="s">
        <v>88</v>
      </c>
      <c r="E83" s="160" t="s">
        <v>138</v>
      </c>
      <c r="F83" s="141" t="s">
        <v>29</v>
      </c>
      <c r="G83" s="57"/>
      <c r="H83" s="141">
        <v>1</v>
      </c>
      <c r="I83" s="57"/>
      <c r="J83" s="57"/>
      <c r="K83" s="57"/>
      <c r="L83" s="57"/>
      <c r="M83" s="142" t="s">
        <v>139</v>
      </c>
      <c r="N83" s="62"/>
      <c r="O83" s="62"/>
      <c r="P83" s="152">
        <f t="shared" si="7"/>
        <v>42.857142857142854</v>
      </c>
      <c r="Q83" s="145">
        <f t="shared" si="6"/>
        <v>43</v>
      </c>
      <c r="R83" s="146">
        <v>0.85670000000000002</v>
      </c>
      <c r="S83" s="146"/>
      <c r="T83" s="6"/>
      <c r="V83" s="64"/>
      <c r="W83" s="64"/>
      <c r="X83" s="64" t="s">
        <v>138</v>
      </c>
      <c r="Y83" s="64"/>
      <c r="Z83" s="64"/>
      <c r="AA83" s="64"/>
      <c r="AB83" s="64"/>
      <c r="AC83" s="64"/>
      <c r="AD83" s="64"/>
      <c r="AE83" s="64"/>
      <c r="AF83" s="64"/>
      <c r="AG83" s="64"/>
      <c r="AH83" s="64"/>
    </row>
    <row r="84" spans="1:34" s="65" customFormat="1" ht="15.75" customHeight="1">
      <c r="A84" s="147" t="s">
        <v>78</v>
      </c>
      <c r="B84" s="148" t="s">
        <v>111</v>
      </c>
      <c r="C84" s="148" t="s">
        <v>282</v>
      </c>
      <c r="D84" s="148" t="s">
        <v>88</v>
      </c>
      <c r="E84" s="160" t="s">
        <v>140</v>
      </c>
      <c r="F84" s="141" t="s">
        <v>29</v>
      </c>
      <c r="G84" s="57"/>
      <c r="H84" s="141">
        <v>1</v>
      </c>
      <c r="I84" s="57"/>
      <c r="J84" s="57"/>
      <c r="K84" s="57"/>
      <c r="L84" s="57"/>
      <c r="M84" s="151"/>
      <c r="N84" s="62"/>
      <c r="O84" s="62"/>
      <c r="P84" s="152">
        <f t="shared" si="7"/>
        <v>42.857142857142854</v>
      </c>
      <c r="Q84" s="145">
        <f t="shared" si="6"/>
        <v>43</v>
      </c>
      <c r="R84" s="146"/>
      <c r="S84" s="146"/>
      <c r="T84" s="6"/>
      <c r="V84" s="64"/>
      <c r="W84" s="64"/>
      <c r="X84" s="64" t="s">
        <v>140</v>
      </c>
      <c r="Y84" s="64"/>
      <c r="Z84" s="64"/>
      <c r="AA84" s="64"/>
      <c r="AB84" s="64"/>
      <c r="AC84" s="64"/>
      <c r="AD84" s="64"/>
      <c r="AE84" s="64"/>
      <c r="AF84" s="64"/>
      <c r="AG84" s="64"/>
      <c r="AH84" s="64"/>
    </row>
    <row r="85" spans="1:34" s="65" customFormat="1" ht="15.75" customHeight="1">
      <c r="A85" s="147" t="s">
        <v>78</v>
      </c>
      <c r="B85" s="148" t="s">
        <v>111</v>
      </c>
      <c r="C85" s="148" t="s">
        <v>282</v>
      </c>
      <c r="D85" s="148" t="s">
        <v>88</v>
      </c>
      <c r="E85" s="160" t="s">
        <v>141</v>
      </c>
      <c r="F85" s="141" t="s">
        <v>29</v>
      </c>
      <c r="G85" s="57"/>
      <c r="H85" s="141">
        <v>1</v>
      </c>
      <c r="I85" s="57"/>
      <c r="J85" s="57"/>
      <c r="K85" s="57"/>
      <c r="L85" s="57"/>
      <c r="M85" s="150"/>
      <c r="N85" s="62"/>
      <c r="O85" s="62"/>
      <c r="P85" s="152">
        <f t="shared" si="7"/>
        <v>42.857142857142854</v>
      </c>
      <c r="Q85" s="145">
        <f t="shared" si="6"/>
        <v>43</v>
      </c>
      <c r="R85" s="146"/>
      <c r="S85" s="146"/>
      <c r="T85" s="6"/>
      <c r="V85" s="64"/>
      <c r="W85" s="64"/>
      <c r="X85" s="64" t="s">
        <v>141</v>
      </c>
      <c r="Y85" s="64"/>
      <c r="Z85" s="64"/>
      <c r="AA85" s="64"/>
      <c r="AB85" s="64"/>
      <c r="AC85" s="64"/>
      <c r="AD85" s="64"/>
      <c r="AE85" s="64"/>
      <c r="AF85" s="64"/>
      <c r="AG85" s="64"/>
      <c r="AH85" s="64"/>
    </row>
    <row r="86" spans="1:34" s="65" customFormat="1" ht="15.75" customHeight="1">
      <c r="A86" s="147" t="s">
        <v>78</v>
      </c>
      <c r="B86" s="148" t="s">
        <v>111</v>
      </c>
      <c r="C86" s="148" t="s">
        <v>282</v>
      </c>
      <c r="D86" s="148" t="s">
        <v>88</v>
      </c>
      <c r="E86" s="160" t="s">
        <v>142</v>
      </c>
      <c r="F86" s="141" t="s">
        <v>29</v>
      </c>
      <c r="G86" s="57"/>
      <c r="H86" s="141">
        <v>1</v>
      </c>
      <c r="I86" s="57"/>
      <c r="J86" s="57"/>
      <c r="K86" s="57"/>
      <c r="L86" s="57"/>
      <c r="M86" s="150"/>
      <c r="N86" s="62"/>
      <c r="O86" s="62"/>
      <c r="P86" s="152">
        <f t="shared" si="7"/>
        <v>42.857142857142854</v>
      </c>
      <c r="Q86" s="145">
        <f t="shared" si="6"/>
        <v>43</v>
      </c>
      <c r="R86" s="146"/>
      <c r="S86" s="146"/>
      <c r="T86" s="6"/>
      <c r="V86" s="64"/>
      <c r="W86" s="64"/>
      <c r="X86" s="64" t="s">
        <v>142</v>
      </c>
      <c r="Y86" s="64"/>
      <c r="Z86" s="64"/>
      <c r="AA86" s="64"/>
      <c r="AB86" s="64"/>
      <c r="AC86" s="64"/>
      <c r="AD86" s="64"/>
      <c r="AE86" s="64"/>
      <c r="AF86" s="64"/>
      <c r="AG86" s="64"/>
      <c r="AH86" s="64"/>
    </row>
    <row r="87" spans="1:34" s="65" customFormat="1" ht="15.75" customHeight="1">
      <c r="A87" s="147" t="s">
        <v>78</v>
      </c>
      <c r="B87" s="148" t="s">
        <v>111</v>
      </c>
      <c r="C87" s="148" t="s">
        <v>282</v>
      </c>
      <c r="D87" s="148" t="s">
        <v>88</v>
      </c>
      <c r="E87" s="160" t="s">
        <v>143</v>
      </c>
      <c r="F87" s="141" t="s">
        <v>29</v>
      </c>
      <c r="G87" s="57"/>
      <c r="H87" s="141">
        <v>1</v>
      </c>
      <c r="I87" s="57"/>
      <c r="J87" s="57"/>
      <c r="K87" s="57"/>
      <c r="L87" s="57"/>
      <c r="M87" s="150"/>
      <c r="N87" s="62"/>
      <c r="O87" s="62"/>
      <c r="P87" s="152">
        <f t="shared" si="7"/>
        <v>42.857142857142854</v>
      </c>
      <c r="Q87" s="145">
        <f t="shared" si="6"/>
        <v>43</v>
      </c>
      <c r="R87" s="146"/>
      <c r="S87" s="146"/>
      <c r="T87" s="6"/>
      <c r="V87" s="64"/>
      <c r="W87" s="64"/>
      <c r="X87" s="64" t="s">
        <v>143</v>
      </c>
      <c r="Y87" s="64"/>
      <c r="Z87" s="64"/>
      <c r="AA87" s="64"/>
      <c r="AB87" s="64"/>
      <c r="AC87" s="64"/>
      <c r="AD87" s="64"/>
      <c r="AE87" s="64"/>
      <c r="AF87" s="64"/>
      <c r="AG87" s="64"/>
      <c r="AH87" s="64"/>
    </row>
    <row r="88" spans="1:34" s="65" customFormat="1" ht="15.75" customHeight="1">
      <c r="A88" s="55" t="s">
        <v>78</v>
      </c>
      <c r="B88" s="55" t="s">
        <v>111</v>
      </c>
      <c r="C88" s="55" t="s">
        <v>287</v>
      </c>
      <c r="D88" s="55" t="s">
        <v>195</v>
      </c>
      <c r="E88" s="153" t="s">
        <v>144</v>
      </c>
      <c r="F88" s="56" t="s">
        <v>31</v>
      </c>
      <c r="G88" s="57"/>
      <c r="H88" s="57"/>
      <c r="I88" s="57"/>
      <c r="J88" s="57"/>
      <c r="K88" s="74">
        <v>8</v>
      </c>
      <c r="L88" s="57"/>
      <c r="M88" s="59" t="s">
        <v>145</v>
      </c>
      <c r="N88" s="60"/>
      <c r="O88" s="60"/>
      <c r="P88" s="61">
        <f t="shared" si="7"/>
        <v>24</v>
      </c>
      <c r="Q88" s="61">
        <f t="shared" ref="Q88:Q93" si="8">ROUNDUP(SUM(O88:P88),0)</f>
        <v>24</v>
      </c>
      <c r="R88" s="63">
        <v>675</v>
      </c>
      <c r="S88" s="63"/>
      <c r="T88" s="64"/>
      <c r="U88" s="64"/>
      <c r="V88" s="64"/>
      <c r="W88" s="64"/>
      <c r="X88" s="64" t="s">
        <v>144</v>
      </c>
      <c r="Y88" s="64"/>
      <c r="Z88" s="64"/>
      <c r="AA88" s="64"/>
      <c r="AB88" s="64"/>
      <c r="AC88" s="64"/>
      <c r="AD88" s="64"/>
      <c r="AE88" s="64"/>
      <c r="AF88" s="64"/>
    </row>
    <row r="89" spans="1:34" s="65" customFormat="1" ht="15.75" customHeight="1">
      <c r="A89" s="55" t="s">
        <v>78</v>
      </c>
      <c r="B89" s="55" t="s">
        <v>111</v>
      </c>
      <c r="C89" s="55" t="s">
        <v>288</v>
      </c>
      <c r="D89" s="55" t="s">
        <v>195</v>
      </c>
      <c r="E89" s="153" t="s">
        <v>146</v>
      </c>
      <c r="F89" s="56" t="s">
        <v>31</v>
      </c>
      <c r="G89" s="57"/>
      <c r="H89" s="57"/>
      <c r="I89" s="57"/>
      <c r="J89" s="57"/>
      <c r="K89" s="74">
        <v>4</v>
      </c>
      <c r="L89" s="57"/>
      <c r="M89" s="59" t="s">
        <v>147</v>
      </c>
      <c r="N89" s="60"/>
      <c r="O89" s="60"/>
      <c r="P89" s="61">
        <f t="shared" si="7"/>
        <v>12</v>
      </c>
      <c r="Q89" s="61">
        <f t="shared" si="8"/>
        <v>12</v>
      </c>
      <c r="R89" s="63">
        <v>600</v>
      </c>
      <c r="S89" s="63"/>
      <c r="T89" s="64"/>
      <c r="U89" s="64"/>
      <c r="V89" s="64"/>
      <c r="W89" s="64"/>
      <c r="X89" s="64" t="s">
        <v>146</v>
      </c>
      <c r="Y89" s="64"/>
      <c r="Z89" s="64"/>
      <c r="AA89" s="64"/>
      <c r="AB89" s="64"/>
      <c r="AC89" s="64"/>
      <c r="AD89" s="64"/>
      <c r="AE89" s="64"/>
      <c r="AF89" s="64"/>
    </row>
    <row r="90" spans="1:34" s="65" customFormat="1" ht="15.75" customHeight="1">
      <c r="A90" s="55" t="s">
        <v>78</v>
      </c>
      <c r="B90" s="55" t="s">
        <v>148</v>
      </c>
      <c r="C90" s="55" t="s">
        <v>289</v>
      </c>
      <c r="D90" s="55" t="s">
        <v>195</v>
      </c>
      <c r="E90" s="153" t="s">
        <v>149</v>
      </c>
      <c r="F90" s="56" t="s">
        <v>31</v>
      </c>
      <c r="G90" s="57"/>
      <c r="H90" s="57"/>
      <c r="I90" s="57"/>
      <c r="J90" s="57"/>
      <c r="K90" s="74">
        <v>4</v>
      </c>
      <c r="L90" s="57"/>
      <c r="M90" s="59"/>
      <c r="N90" s="60"/>
      <c r="O90" s="60"/>
      <c r="P90" s="61">
        <f t="shared" si="7"/>
        <v>12</v>
      </c>
      <c r="Q90" s="61">
        <f t="shared" si="8"/>
        <v>12</v>
      </c>
      <c r="R90" s="63">
        <v>80</v>
      </c>
      <c r="S90" s="63"/>
      <c r="T90" s="64"/>
      <c r="U90" s="64"/>
      <c r="V90" s="64"/>
      <c r="W90" s="64"/>
      <c r="X90" s="64" t="s">
        <v>149</v>
      </c>
      <c r="Y90" s="64"/>
      <c r="Z90" s="64"/>
      <c r="AA90" s="64"/>
      <c r="AB90" s="64"/>
      <c r="AC90" s="64"/>
      <c r="AD90" s="64"/>
      <c r="AE90" s="64"/>
      <c r="AF90" s="64"/>
    </row>
    <row r="91" spans="1:34" s="65" customFormat="1" ht="15.75" customHeight="1">
      <c r="A91" s="55" t="s">
        <v>78</v>
      </c>
      <c r="B91" s="55" t="s">
        <v>148</v>
      </c>
      <c r="C91" s="55" t="s">
        <v>290</v>
      </c>
      <c r="D91" s="55" t="s">
        <v>195</v>
      </c>
      <c r="E91" s="153" t="s">
        <v>151</v>
      </c>
      <c r="F91" s="56" t="s">
        <v>31</v>
      </c>
      <c r="G91" s="57"/>
      <c r="H91" s="57"/>
      <c r="I91" s="57"/>
      <c r="J91" s="57"/>
      <c r="K91" s="74">
        <v>2</v>
      </c>
      <c r="L91" s="57"/>
      <c r="M91" s="59"/>
      <c r="N91" s="60"/>
      <c r="O91" s="60"/>
      <c r="P91" s="61">
        <f t="shared" si="7"/>
        <v>6</v>
      </c>
      <c r="Q91" s="61">
        <f t="shared" si="8"/>
        <v>6</v>
      </c>
      <c r="R91" s="63">
        <v>97</v>
      </c>
      <c r="S91" s="63"/>
      <c r="T91" s="64"/>
      <c r="U91" s="64"/>
      <c r="V91" s="64"/>
      <c r="W91" s="64"/>
      <c r="X91" s="64" t="s">
        <v>151</v>
      </c>
      <c r="Y91" s="64"/>
      <c r="Z91" s="64"/>
      <c r="AA91" s="64"/>
      <c r="AB91" s="64"/>
      <c r="AC91" s="64"/>
      <c r="AD91" s="64"/>
      <c r="AE91" s="64"/>
      <c r="AF91" s="64"/>
    </row>
    <row r="92" spans="1:34" s="65" customFormat="1" ht="15.75" customHeight="1">
      <c r="A92" s="55" t="s">
        <v>78</v>
      </c>
      <c r="B92" s="55" t="s">
        <v>148</v>
      </c>
      <c r="C92" s="55" t="s">
        <v>291</v>
      </c>
      <c r="D92" s="55" t="s">
        <v>195</v>
      </c>
      <c r="E92" s="153" t="s">
        <v>242</v>
      </c>
      <c r="F92" s="56" t="s">
        <v>31</v>
      </c>
      <c r="G92" s="57"/>
      <c r="H92" s="57"/>
      <c r="I92" s="57"/>
      <c r="J92" s="57"/>
      <c r="K92" s="74">
        <v>2</v>
      </c>
      <c r="L92" s="57"/>
      <c r="M92" s="59"/>
      <c r="N92" s="60"/>
      <c r="O92" s="60"/>
      <c r="P92" s="61">
        <f t="shared" si="7"/>
        <v>6</v>
      </c>
      <c r="Q92" s="61">
        <f t="shared" si="8"/>
        <v>6</v>
      </c>
      <c r="R92" s="63"/>
      <c r="S92" s="63"/>
      <c r="T92" s="64"/>
      <c r="U92" s="64"/>
      <c r="V92" s="64"/>
      <c r="W92" s="64"/>
      <c r="X92" s="64" t="s">
        <v>242</v>
      </c>
      <c r="Y92" s="64"/>
      <c r="Z92" s="64"/>
      <c r="AA92" s="64"/>
      <c r="AB92" s="64"/>
      <c r="AC92" s="64"/>
      <c r="AD92" s="64"/>
      <c r="AE92" s="64"/>
      <c r="AF92" s="64"/>
    </row>
    <row r="93" spans="1:34" s="65" customFormat="1" ht="15.75" customHeight="1">
      <c r="A93" s="55" t="s">
        <v>78</v>
      </c>
      <c r="B93" s="55" t="s">
        <v>102</v>
      </c>
      <c r="C93" s="55" t="s">
        <v>277</v>
      </c>
      <c r="D93" s="55" t="s">
        <v>195</v>
      </c>
      <c r="E93" s="153" t="s">
        <v>211</v>
      </c>
      <c r="F93" s="56" t="s">
        <v>31</v>
      </c>
      <c r="G93" s="57"/>
      <c r="H93" s="57"/>
      <c r="I93" s="57"/>
      <c r="J93" s="57"/>
      <c r="K93" s="74">
        <v>4</v>
      </c>
      <c r="L93" s="57"/>
      <c r="M93" s="59" t="s">
        <v>194</v>
      </c>
      <c r="N93" s="60"/>
      <c r="O93" s="60"/>
      <c r="P93" s="61">
        <f t="shared" si="7"/>
        <v>12</v>
      </c>
      <c r="Q93" s="61">
        <f t="shared" si="8"/>
        <v>12</v>
      </c>
      <c r="R93" s="63">
        <v>400</v>
      </c>
      <c r="S93" s="63"/>
      <c r="T93" s="64"/>
      <c r="U93" s="64"/>
      <c r="V93" s="64"/>
      <c r="W93" s="64"/>
      <c r="X93" s="64" t="s">
        <v>211</v>
      </c>
      <c r="Y93" s="64"/>
      <c r="Z93" s="64"/>
      <c r="AA93" s="64"/>
      <c r="AB93" s="64"/>
      <c r="AC93" s="64"/>
      <c r="AD93" s="64"/>
      <c r="AE93" s="64"/>
      <c r="AF93" s="64"/>
    </row>
    <row r="94" spans="1:34" s="8" customFormat="1" ht="15.75" customHeight="1">
      <c r="A94" s="67" t="s">
        <v>78</v>
      </c>
      <c r="B94" s="66" t="s">
        <v>102</v>
      </c>
      <c r="C94" s="66" t="s">
        <v>277</v>
      </c>
      <c r="D94" s="66" t="s">
        <v>88</v>
      </c>
      <c r="E94" s="159" t="s">
        <v>51</v>
      </c>
      <c r="F94" s="68" t="s">
        <v>29</v>
      </c>
      <c r="G94" s="57"/>
      <c r="H94" s="74">
        <v>2.5000000000000001E-2</v>
      </c>
      <c r="I94" s="57"/>
      <c r="J94" s="57"/>
      <c r="K94" s="57"/>
      <c r="L94" s="57"/>
      <c r="M94" s="86" t="s">
        <v>67</v>
      </c>
      <c r="N94" s="62"/>
      <c r="O94" s="62"/>
      <c r="P94" s="71">
        <f>IF(F94="Per bed",G94*$J$6,IF(F94="Per case",H94*$J$8,IF(F94="Per Bed-Day",I94*$J$7,IF(F94="Per equipment",J94*$P$93,IF(F94="Per centre",$E$6*K94,"")))))</f>
        <v>1.0714285714285714</v>
      </c>
      <c r="Q94" s="71">
        <f t="shared" ref="Q94:Q141" si="9">ROUNDUP(SUM(N94:P94),0)</f>
        <v>2</v>
      </c>
      <c r="R94" s="77"/>
      <c r="S94" s="77"/>
      <c r="W94" s="85"/>
      <c r="X94" s="54" t="s">
        <v>51</v>
      </c>
      <c r="Y94" s="54"/>
      <c r="Z94" s="54"/>
      <c r="AA94" s="54"/>
      <c r="AB94" s="54"/>
      <c r="AC94" s="54"/>
      <c r="AD94" s="54"/>
      <c r="AE94" s="54"/>
      <c r="AF94" s="54"/>
    </row>
    <row r="95" spans="1:34" s="65" customFormat="1" ht="15.75" customHeight="1">
      <c r="A95" s="137" t="s">
        <v>78</v>
      </c>
      <c r="B95" s="138" t="s">
        <v>148</v>
      </c>
      <c r="C95" s="138" t="s">
        <v>282</v>
      </c>
      <c r="D95" s="139" t="s">
        <v>88</v>
      </c>
      <c r="E95" s="161" t="s">
        <v>243</v>
      </c>
      <c r="F95" s="140" t="s">
        <v>29</v>
      </c>
      <c r="G95" s="57"/>
      <c r="H95" s="141">
        <v>0.8</v>
      </c>
      <c r="I95" s="57"/>
      <c r="J95" s="57"/>
      <c r="K95" s="57"/>
      <c r="L95" s="57"/>
      <c r="M95" s="142" t="s">
        <v>155</v>
      </c>
      <c r="N95" s="62"/>
      <c r="O95" s="62"/>
      <c r="P95" s="144">
        <f t="shared" ref="P95:P130" si="10">IF(F95="Per bed",G95*$J$6,IF(F95="Per case",H95*$J$8,IF(F95="Per Bed-Day",I95*$J$7,IF(F95="Per centre",$E$6*K95,""))))</f>
        <v>34.285714285714285</v>
      </c>
      <c r="Q95" s="145">
        <f t="shared" si="9"/>
        <v>35</v>
      </c>
      <c r="R95" s="146"/>
      <c r="S95" s="146"/>
      <c r="T95" s="6"/>
      <c r="V95" s="64"/>
      <c r="W95" s="64"/>
      <c r="X95" s="64" t="s">
        <v>243</v>
      </c>
      <c r="Y95" s="64"/>
      <c r="Z95" s="64"/>
      <c r="AA95" s="64"/>
      <c r="AB95" s="64"/>
      <c r="AC95" s="64"/>
      <c r="AD95" s="64"/>
      <c r="AE95" s="64"/>
      <c r="AF95" s="64"/>
      <c r="AG95" s="64"/>
      <c r="AH95" s="64"/>
    </row>
    <row r="96" spans="1:34" s="65" customFormat="1" ht="15.75" customHeight="1">
      <c r="A96" s="137" t="s">
        <v>78</v>
      </c>
      <c r="B96" s="138" t="s">
        <v>148</v>
      </c>
      <c r="C96" s="138" t="s">
        <v>282</v>
      </c>
      <c r="D96" s="139" t="s">
        <v>88</v>
      </c>
      <c r="E96" s="161" t="s">
        <v>244</v>
      </c>
      <c r="F96" s="140" t="s">
        <v>29</v>
      </c>
      <c r="G96" s="57"/>
      <c r="H96" s="141">
        <v>0.2</v>
      </c>
      <c r="I96" s="57"/>
      <c r="J96" s="57"/>
      <c r="K96" s="57"/>
      <c r="L96" s="57"/>
      <c r="M96" s="142" t="s">
        <v>155</v>
      </c>
      <c r="N96" s="62"/>
      <c r="O96" s="62"/>
      <c r="P96" s="144">
        <f t="shared" si="10"/>
        <v>8.5714285714285712</v>
      </c>
      <c r="Q96" s="145">
        <f t="shared" si="9"/>
        <v>9</v>
      </c>
      <c r="R96" s="146"/>
      <c r="S96" s="146"/>
      <c r="T96" s="6"/>
      <c r="V96" s="64"/>
      <c r="W96" s="64"/>
      <c r="X96" s="64" t="s">
        <v>244</v>
      </c>
      <c r="Y96" s="64"/>
      <c r="Z96" s="64"/>
      <c r="AA96" s="64"/>
      <c r="AB96" s="64"/>
      <c r="AC96" s="64"/>
      <c r="AD96" s="64"/>
      <c r="AE96" s="64"/>
      <c r="AF96" s="64"/>
      <c r="AG96" s="64"/>
      <c r="AH96" s="64"/>
    </row>
    <row r="97" spans="1:34" s="65" customFormat="1" ht="15.75" customHeight="1">
      <c r="A97" s="137" t="s">
        <v>78</v>
      </c>
      <c r="B97" s="139" t="s">
        <v>157</v>
      </c>
      <c r="C97" s="139" t="s">
        <v>282</v>
      </c>
      <c r="D97" s="139" t="s">
        <v>88</v>
      </c>
      <c r="E97" s="161" t="s">
        <v>245</v>
      </c>
      <c r="F97" s="140" t="s">
        <v>29</v>
      </c>
      <c r="G97" s="57"/>
      <c r="H97" s="141">
        <v>1</v>
      </c>
      <c r="I97" s="57"/>
      <c r="J97" s="57"/>
      <c r="K97" s="57"/>
      <c r="L97" s="57"/>
      <c r="M97" s="142"/>
      <c r="N97" s="62"/>
      <c r="O97" s="62"/>
      <c r="P97" s="144">
        <f t="shared" si="10"/>
        <v>42.857142857142854</v>
      </c>
      <c r="Q97" s="145">
        <f t="shared" si="9"/>
        <v>43</v>
      </c>
      <c r="R97" s="146"/>
      <c r="S97" s="146"/>
      <c r="T97" s="6"/>
      <c r="V97" s="64"/>
      <c r="W97" s="64"/>
      <c r="X97" s="64" t="s">
        <v>245</v>
      </c>
      <c r="Y97" s="64"/>
      <c r="Z97" s="64"/>
      <c r="AA97" s="64"/>
      <c r="AB97" s="64"/>
      <c r="AC97" s="64"/>
      <c r="AD97" s="64"/>
      <c r="AE97" s="64"/>
      <c r="AF97" s="64"/>
      <c r="AG97" s="64"/>
      <c r="AH97" s="64"/>
    </row>
    <row r="98" spans="1:34" s="65" customFormat="1" ht="15.75" customHeight="1">
      <c r="A98" s="137" t="s">
        <v>78</v>
      </c>
      <c r="B98" s="139" t="s">
        <v>157</v>
      </c>
      <c r="C98" s="139" t="s">
        <v>282</v>
      </c>
      <c r="D98" s="139" t="s">
        <v>88</v>
      </c>
      <c r="E98" s="161" t="s">
        <v>246</v>
      </c>
      <c r="F98" s="140" t="s">
        <v>29</v>
      </c>
      <c r="G98" s="57"/>
      <c r="H98" s="141">
        <v>1</v>
      </c>
      <c r="I98" s="57"/>
      <c r="J98" s="57"/>
      <c r="K98" s="57"/>
      <c r="L98" s="57"/>
      <c r="M98" s="142"/>
      <c r="N98" s="62"/>
      <c r="O98" s="62"/>
      <c r="P98" s="144">
        <f t="shared" si="10"/>
        <v>42.857142857142854</v>
      </c>
      <c r="Q98" s="145">
        <f t="shared" si="9"/>
        <v>43</v>
      </c>
      <c r="R98" s="146"/>
      <c r="S98" s="146"/>
      <c r="T98" s="6"/>
      <c r="V98" s="64"/>
      <c r="W98" s="64"/>
      <c r="X98" s="64" t="s">
        <v>246</v>
      </c>
      <c r="Y98" s="64"/>
      <c r="Z98" s="64"/>
      <c r="AA98" s="64"/>
      <c r="AB98" s="64"/>
      <c r="AC98" s="64"/>
      <c r="AD98" s="64"/>
      <c r="AE98" s="64"/>
      <c r="AF98" s="64"/>
      <c r="AG98" s="64"/>
      <c r="AH98" s="64"/>
    </row>
    <row r="99" spans="1:34" s="65" customFormat="1" ht="15.75" customHeight="1">
      <c r="A99" s="137" t="s">
        <v>78</v>
      </c>
      <c r="B99" s="139" t="s">
        <v>157</v>
      </c>
      <c r="C99" s="139" t="s">
        <v>282</v>
      </c>
      <c r="D99" s="139" t="s">
        <v>88</v>
      </c>
      <c r="E99" s="161" t="s">
        <v>247</v>
      </c>
      <c r="F99" s="140" t="s">
        <v>29</v>
      </c>
      <c r="G99" s="57"/>
      <c r="H99" s="141">
        <v>1</v>
      </c>
      <c r="I99" s="57"/>
      <c r="J99" s="57"/>
      <c r="K99" s="57"/>
      <c r="L99" s="57"/>
      <c r="M99" s="142"/>
      <c r="N99" s="62"/>
      <c r="O99" s="62"/>
      <c r="P99" s="144">
        <f t="shared" si="10"/>
        <v>42.857142857142854</v>
      </c>
      <c r="Q99" s="145">
        <f t="shared" si="9"/>
        <v>43</v>
      </c>
      <c r="R99" s="146"/>
      <c r="S99" s="146"/>
      <c r="T99" s="6"/>
      <c r="V99" s="64"/>
      <c r="W99" s="64"/>
      <c r="X99" s="64" t="s">
        <v>247</v>
      </c>
      <c r="Y99" s="64"/>
      <c r="Z99" s="64"/>
      <c r="AA99" s="64"/>
      <c r="AB99" s="64"/>
      <c r="AC99" s="64"/>
      <c r="AD99" s="64"/>
      <c r="AE99" s="64"/>
      <c r="AF99" s="64"/>
      <c r="AG99" s="64"/>
      <c r="AH99" s="64"/>
    </row>
    <row r="100" spans="1:34" s="65" customFormat="1" ht="15.75" customHeight="1">
      <c r="A100" s="137" t="s">
        <v>78</v>
      </c>
      <c r="B100" s="139" t="s">
        <v>157</v>
      </c>
      <c r="C100" s="139" t="s">
        <v>282</v>
      </c>
      <c r="D100" s="139" t="s">
        <v>88</v>
      </c>
      <c r="E100" s="161" t="s">
        <v>248</v>
      </c>
      <c r="F100" s="140" t="s">
        <v>29</v>
      </c>
      <c r="G100" s="57"/>
      <c r="H100" s="141">
        <v>1</v>
      </c>
      <c r="I100" s="57"/>
      <c r="J100" s="57"/>
      <c r="K100" s="57"/>
      <c r="L100" s="57"/>
      <c r="M100" s="142"/>
      <c r="N100" s="62"/>
      <c r="O100" s="62"/>
      <c r="P100" s="144">
        <f t="shared" si="10"/>
        <v>42.857142857142854</v>
      </c>
      <c r="Q100" s="145">
        <f t="shared" si="9"/>
        <v>43</v>
      </c>
      <c r="R100" s="146"/>
      <c r="S100" s="146"/>
      <c r="T100" s="6"/>
      <c r="V100" s="64"/>
      <c r="W100" s="64"/>
      <c r="X100" s="64" t="s">
        <v>248</v>
      </c>
      <c r="Y100" s="64"/>
      <c r="Z100" s="64"/>
      <c r="AA100" s="64"/>
      <c r="AB100" s="64"/>
      <c r="AC100" s="64"/>
      <c r="AD100" s="64"/>
      <c r="AE100" s="64"/>
      <c r="AF100" s="64"/>
      <c r="AG100" s="64"/>
      <c r="AH100" s="64"/>
    </row>
    <row r="101" spans="1:34" s="65" customFormat="1" ht="15.75" customHeight="1">
      <c r="A101" s="137" t="s">
        <v>78</v>
      </c>
      <c r="B101" s="139" t="s">
        <v>157</v>
      </c>
      <c r="C101" s="139" t="s">
        <v>282</v>
      </c>
      <c r="D101" s="139" t="s">
        <v>88</v>
      </c>
      <c r="E101" s="161" t="s">
        <v>249</v>
      </c>
      <c r="F101" s="140" t="s">
        <v>29</v>
      </c>
      <c r="G101" s="57"/>
      <c r="H101" s="141">
        <v>1</v>
      </c>
      <c r="I101" s="57"/>
      <c r="J101" s="57"/>
      <c r="K101" s="57"/>
      <c r="L101" s="57"/>
      <c r="M101" s="142"/>
      <c r="N101" s="62"/>
      <c r="O101" s="62"/>
      <c r="P101" s="144">
        <f t="shared" si="10"/>
        <v>42.857142857142854</v>
      </c>
      <c r="Q101" s="145">
        <f t="shared" si="9"/>
        <v>43</v>
      </c>
      <c r="R101" s="146"/>
      <c r="S101" s="146"/>
      <c r="T101" s="6"/>
      <c r="V101" s="64"/>
      <c r="W101" s="64"/>
      <c r="X101" s="64" t="s">
        <v>249</v>
      </c>
      <c r="Y101" s="64"/>
      <c r="Z101" s="64"/>
      <c r="AA101" s="64"/>
      <c r="AB101" s="64"/>
      <c r="AC101" s="64"/>
      <c r="AD101" s="64"/>
      <c r="AE101" s="64"/>
      <c r="AF101" s="64"/>
      <c r="AG101" s="64"/>
      <c r="AH101" s="64"/>
    </row>
    <row r="102" spans="1:34" s="65" customFormat="1" ht="15.75" customHeight="1">
      <c r="A102" s="137" t="s">
        <v>78</v>
      </c>
      <c r="B102" s="139" t="s">
        <v>157</v>
      </c>
      <c r="C102" s="139" t="s">
        <v>282</v>
      </c>
      <c r="D102" s="139" t="s">
        <v>88</v>
      </c>
      <c r="E102" s="161" t="s">
        <v>250</v>
      </c>
      <c r="F102" s="140" t="s">
        <v>29</v>
      </c>
      <c r="G102" s="57"/>
      <c r="H102" s="141">
        <v>1</v>
      </c>
      <c r="I102" s="57"/>
      <c r="J102" s="57"/>
      <c r="K102" s="57"/>
      <c r="L102" s="57"/>
      <c r="M102" s="142"/>
      <c r="N102" s="62"/>
      <c r="O102" s="62"/>
      <c r="P102" s="144">
        <f t="shared" si="10"/>
        <v>42.857142857142854</v>
      </c>
      <c r="Q102" s="145">
        <f t="shared" si="9"/>
        <v>43</v>
      </c>
      <c r="R102" s="146"/>
      <c r="S102" s="146"/>
      <c r="T102" s="6"/>
      <c r="V102" s="64"/>
      <c r="W102" s="64"/>
      <c r="X102" s="64" t="s">
        <v>250</v>
      </c>
      <c r="Y102" s="64"/>
      <c r="Z102" s="64"/>
      <c r="AA102" s="64"/>
      <c r="AB102" s="64"/>
      <c r="AC102" s="64"/>
      <c r="AD102" s="64"/>
      <c r="AE102" s="64"/>
      <c r="AF102" s="64"/>
      <c r="AG102" s="64"/>
      <c r="AH102" s="64"/>
    </row>
    <row r="103" spans="1:34" s="65" customFormat="1" ht="15.75" customHeight="1">
      <c r="A103" s="137" t="s">
        <v>78</v>
      </c>
      <c r="B103" s="139" t="s">
        <v>157</v>
      </c>
      <c r="C103" s="139" t="s">
        <v>282</v>
      </c>
      <c r="D103" s="139" t="s">
        <v>88</v>
      </c>
      <c r="E103" s="161" t="s">
        <v>251</v>
      </c>
      <c r="F103" s="140" t="s">
        <v>29</v>
      </c>
      <c r="G103" s="57"/>
      <c r="H103" s="141">
        <v>1</v>
      </c>
      <c r="I103" s="57"/>
      <c r="J103" s="57"/>
      <c r="K103" s="57"/>
      <c r="L103" s="57"/>
      <c r="M103" s="142"/>
      <c r="N103" s="62"/>
      <c r="O103" s="62"/>
      <c r="P103" s="144">
        <f t="shared" si="10"/>
        <v>42.857142857142854</v>
      </c>
      <c r="Q103" s="145">
        <f t="shared" si="9"/>
        <v>43</v>
      </c>
      <c r="R103" s="146"/>
      <c r="S103" s="146"/>
      <c r="T103" s="6"/>
      <c r="V103" s="64"/>
      <c r="W103" s="64"/>
      <c r="X103" s="64" t="s">
        <v>251</v>
      </c>
      <c r="Y103" s="64"/>
      <c r="Z103" s="64"/>
      <c r="AA103" s="64"/>
      <c r="AB103" s="64"/>
      <c r="AC103" s="64"/>
      <c r="AD103" s="64"/>
      <c r="AE103" s="64"/>
      <c r="AF103" s="64"/>
      <c r="AG103" s="64"/>
      <c r="AH103" s="64"/>
    </row>
    <row r="104" spans="1:34" s="65" customFormat="1" ht="15.75" customHeight="1">
      <c r="A104" s="137" t="s">
        <v>78</v>
      </c>
      <c r="B104" s="139" t="s">
        <v>157</v>
      </c>
      <c r="C104" s="139" t="s">
        <v>282</v>
      </c>
      <c r="D104" s="139" t="s">
        <v>88</v>
      </c>
      <c r="E104" s="161" t="s">
        <v>252</v>
      </c>
      <c r="F104" s="140" t="s">
        <v>29</v>
      </c>
      <c r="G104" s="57"/>
      <c r="H104" s="141">
        <v>1</v>
      </c>
      <c r="I104" s="57"/>
      <c r="J104" s="57"/>
      <c r="K104" s="57"/>
      <c r="L104" s="57"/>
      <c r="M104" s="142"/>
      <c r="N104" s="62"/>
      <c r="O104" s="62"/>
      <c r="P104" s="144">
        <f t="shared" si="10"/>
        <v>42.857142857142854</v>
      </c>
      <c r="Q104" s="145">
        <f t="shared" si="9"/>
        <v>43</v>
      </c>
      <c r="R104" s="146"/>
      <c r="S104" s="146"/>
      <c r="T104" s="6"/>
      <c r="V104" s="64"/>
      <c r="W104" s="64"/>
      <c r="X104" s="64" t="s">
        <v>252</v>
      </c>
      <c r="Y104" s="64"/>
      <c r="Z104" s="64"/>
      <c r="AA104" s="64"/>
      <c r="AB104" s="64"/>
      <c r="AC104" s="64"/>
      <c r="AD104" s="64"/>
      <c r="AE104" s="64"/>
      <c r="AF104" s="64"/>
      <c r="AG104" s="64"/>
      <c r="AH104" s="64"/>
    </row>
    <row r="105" spans="1:34" s="65" customFormat="1" ht="15.75" customHeight="1">
      <c r="A105" s="137" t="s">
        <v>78</v>
      </c>
      <c r="B105" s="139" t="s">
        <v>157</v>
      </c>
      <c r="C105" s="139" t="s">
        <v>282</v>
      </c>
      <c r="D105" s="139" t="s">
        <v>88</v>
      </c>
      <c r="E105" s="161" t="s">
        <v>253</v>
      </c>
      <c r="F105" s="140" t="s">
        <v>29</v>
      </c>
      <c r="G105" s="57"/>
      <c r="H105" s="141">
        <v>1</v>
      </c>
      <c r="I105" s="57"/>
      <c r="J105" s="57"/>
      <c r="K105" s="57"/>
      <c r="L105" s="57"/>
      <c r="M105" s="142"/>
      <c r="N105" s="62"/>
      <c r="O105" s="62"/>
      <c r="P105" s="144">
        <f t="shared" si="10"/>
        <v>42.857142857142854</v>
      </c>
      <c r="Q105" s="145">
        <f t="shared" si="9"/>
        <v>43</v>
      </c>
      <c r="R105" s="146"/>
      <c r="S105" s="146"/>
      <c r="T105" s="6"/>
      <c r="V105" s="64"/>
      <c r="W105" s="64"/>
      <c r="X105" s="64" t="s">
        <v>253</v>
      </c>
      <c r="Y105" s="64"/>
      <c r="Z105" s="64"/>
      <c r="AA105" s="64"/>
      <c r="AB105" s="64"/>
      <c r="AC105" s="64"/>
      <c r="AD105" s="64"/>
      <c r="AE105" s="64"/>
      <c r="AF105" s="64"/>
      <c r="AG105" s="64"/>
      <c r="AH105" s="64"/>
    </row>
    <row r="106" spans="1:34" s="65" customFormat="1" ht="15.75" customHeight="1">
      <c r="A106" s="137" t="s">
        <v>78</v>
      </c>
      <c r="B106" s="139" t="s">
        <v>157</v>
      </c>
      <c r="C106" s="139" t="s">
        <v>282</v>
      </c>
      <c r="D106" s="139" t="s">
        <v>88</v>
      </c>
      <c r="E106" s="161" t="s">
        <v>254</v>
      </c>
      <c r="F106" s="140" t="s">
        <v>29</v>
      </c>
      <c r="G106" s="57"/>
      <c r="H106" s="141">
        <v>1</v>
      </c>
      <c r="I106" s="57"/>
      <c r="J106" s="57"/>
      <c r="K106" s="57"/>
      <c r="L106" s="57"/>
      <c r="M106" s="142"/>
      <c r="N106" s="62"/>
      <c r="O106" s="62"/>
      <c r="P106" s="144">
        <f t="shared" si="10"/>
        <v>42.857142857142854</v>
      </c>
      <c r="Q106" s="145">
        <f t="shared" si="9"/>
        <v>43</v>
      </c>
      <c r="R106" s="146"/>
      <c r="S106" s="146"/>
      <c r="T106" s="6"/>
      <c r="V106" s="64"/>
      <c r="W106" s="64"/>
      <c r="X106" s="64" t="s">
        <v>254</v>
      </c>
      <c r="Y106" s="64"/>
      <c r="Z106" s="64"/>
      <c r="AA106" s="64"/>
      <c r="AB106" s="64"/>
      <c r="AC106" s="64"/>
      <c r="AD106" s="64"/>
      <c r="AE106" s="64"/>
      <c r="AF106" s="64"/>
      <c r="AG106" s="64"/>
      <c r="AH106" s="64"/>
    </row>
    <row r="107" spans="1:34" s="65" customFormat="1" ht="15.75" customHeight="1">
      <c r="A107" s="137" t="s">
        <v>78</v>
      </c>
      <c r="B107" s="139" t="s">
        <v>157</v>
      </c>
      <c r="C107" s="139" t="s">
        <v>282</v>
      </c>
      <c r="D107" s="139" t="s">
        <v>88</v>
      </c>
      <c r="E107" s="161" t="s">
        <v>255</v>
      </c>
      <c r="F107" s="140" t="s">
        <v>29</v>
      </c>
      <c r="G107" s="57"/>
      <c r="H107" s="141">
        <v>1</v>
      </c>
      <c r="I107" s="57"/>
      <c r="J107" s="57"/>
      <c r="K107" s="57"/>
      <c r="L107" s="57"/>
      <c r="M107" s="142"/>
      <c r="N107" s="62"/>
      <c r="O107" s="62"/>
      <c r="P107" s="144">
        <f t="shared" si="10"/>
        <v>42.857142857142854</v>
      </c>
      <c r="Q107" s="145">
        <f t="shared" si="9"/>
        <v>43</v>
      </c>
      <c r="R107" s="146"/>
      <c r="S107" s="146"/>
      <c r="T107" s="6"/>
      <c r="V107" s="64"/>
      <c r="W107" s="64"/>
      <c r="X107" s="64" t="s">
        <v>255</v>
      </c>
      <c r="Y107" s="64"/>
      <c r="Z107" s="64"/>
      <c r="AA107" s="64"/>
      <c r="AB107" s="64"/>
      <c r="AC107" s="64"/>
      <c r="AD107" s="64"/>
      <c r="AE107" s="64"/>
      <c r="AF107" s="64"/>
      <c r="AG107" s="64"/>
      <c r="AH107" s="64"/>
    </row>
    <row r="108" spans="1:34" s="65" customFormat="1" ht="15.75" customHeight="1">
      <c r="A108" s="137" t="s">
        <v>78</v>
      </c>
      <c r="B108" s="139" t="s">
        <v>157</v>
      </c>
      <c r="C108" s="139" t="s">
        <v>282</v>
      </c>
      <c r="D108" s="139" t="s">
        <v>88</v>
      </c>
      <c r="E108" s="161" t="s">
        <v>163</v>
      </c>
      <c r="F108" s="140" t="s">
        <v>28</v>
      </c>
      <c r="G108" s="141">
        <v>1</v>
      </c>
      <c r="H108" s="57"/>
      <c r="I108" s="57"/>
      <c r="J108" s="57"/>
      <c r="K108" s="57"/>
      <c r="L108" s="57"/>
      <c r="M108" s="142" t="s">
        <v>164</v>
      </c>
      <c r="N108" s="62"/>
      <c r="O108" s="62"/>
      <c r="P108" s="144">
        <f t="shared" si="10"/>
        <v>20</v>
      </c>
      <c r="Q108" s="145">
        <f t="shared" si="9"/>
        <v>20</v>
      </c>
      <c r="R108" s="146"/>
      <c r="S108" s="146"/>
      <c r="T108" s="6"/>
      <c r="V108" s="64"/>
      <c r="W108" s="64"/>
      <c r="X108" s="64" t="s">
        <v>163</v>
      </c>
      <c r="Y108" s="64"/>
      <c r="Z108" s="64"/>
      <c r="AA108" s="64"/>
      <c r="AB108" s="64"/>
      <c r="AC108" s="64"/>
      <c r="AD108" s="64"/>
      <c r="AE108" s="64"/>
      <c r="AF108" s="64"/>
      <c r="AG108" s="64"/>
      <c r="AH108" s="64"/>
    </row>
    <row r="109" spans="1:34" s="65" customFormat="1" ht="15.75" customHeight="1">
      <c r="A109" s="137" t="s">
        <v>78</v>
      </c>
      <c r="B109" s="139" t="s">
        <v>157</v>
      </c>
      <c r="C109" s="139" t="s">
        <v>282</v>
      </c>
      <c r="D109" s="139" t="s">
        <v>88</v>
      </c>
      <c r="E109" s="161" t="s">
        <v>256</v>
      </c>
      <c r="F109" s="140" t="s">
        <v>29</v>
      </c>
      <c r="G109" s="57"/>
      <c r="H109" s="141">
        <v>1</v>
      </c>
      <c r="I109" s="57"/>
      <c r="J109" s="57"/>
      <c r="K109" s="57"/>
      <c r="L109" s="57"/>
      <c r="M109" s="142" t="s">
        <v>164</v>
      </c>
      <c r="N109" s="62"/>
      <c r="O109" s="62"/>
      <c r="P109" s="144">
        <f t="shared" si="10"/>
        <v>42.857142857142854</v>
      </c>
      <c r="Q109" s="145">
        <f t="shared" si="9"/>
        <v>43</v>
      </c>
      <c r="R109" s="146"/>
      <c r="S109" s="146"/>
      <c r="T109" s="6"/>
      <c r="V109" s="64"/>
      <c r="W109" s="64"/>
      <c r="X109" s="64" t="s">
        <v>256</v>
      </c>
      <c r="Y109" s="64"/>
      <c r="Z109" s="64"/>
      <c r="AA109" s="64"/>
      <c r="AB109" s="64"/>
      <c r="AC109" s="64"/>
      <c r="AD109" s="64"/>
      <c r="AE109" s="64"/>
      <c r="AF109" s="64"/>
      <c r="AG109" s="64"/>
      <c r="AH109" s="64"/>
    </row>
    <row r="110" spans="1:34" s="65" customFormat="1" ht="15.75" customHeight="1">
      <c r="A110" s="137" t="s">
        <v>78</v>
      </c>
      <c r="B110" s="139" t="s">
        <v>157</v>
      </c>
      <c r="C110" s="139" t="s">
        <v>282</v>
      </c>
      <c r="D110" s="139" t="s">
        <v>88</v>
      </c>
      <c r="E110" s="161" t="s">
        <v>257</v>
      </c>
      <c r="F110" s="140" t="s">
        <v>28</v>
      </c>
      <c r="G110" s="141">
        <v>1</v>
      </c>
      <c r="H110" s="57"/>
      <c r="I110" s="57"/>
      <c r="J110" s="57"/>
      <c r="K110" s="57"/>
      <c r="L110" s="57"/>
      <c r="M110" s="142" t="s">
        <v>164</v>
      </c>
      <c r="N110" s="62"/>
      <c r="O110" s="62"/>
      <c r="P110" s="144">
        <f t="shared" si="10"/>
        <v>20</v>
      </c>
      <c r="Q110" s="145">
        <f t="shared" si="9"/>
        <v>20</v>
      </c>
      <c r="R110" s="146"/>
      <c r="S110" s="146"/>
      <c r="T110" s="6"/>
      <c r="V110" s="64"/>
      <c r="W110" s="64"/>
      <c r="X110" s="64" t="s">
        <v>257</v>
      </c>
      <c r="Y110" s="64"/>
      <c r="Z110" s="64"/>
      <c r="AA110" s="64"/>
      <c r="AB110" s="64"/>
      <c r="AC110" s="64"/>
      <c r="AD110" s="64"/>
      <c r="AE110" s="64"/>
      <c r="AF110" s="64"/>
      <c r="AG110" s="64"/>
      <c r="AH110" s="64"/>
    </row>
    <row r="111" spans="1:34" s="65" customFormat="1" ht="15.75" customHeight="1">
      <c r="A111" s="137" t="s">
        <v>78</v>
      </c>
      <c r="B111" s="139" t="s">
        <v>157</v>
      </c>
      <c r="C111" s="139" t="s">
        <v>282</v>
      </c>
      <c r="D111" s="139" t="s">
        <v>88</v>
      </c>
      <c r="E111" s="161" t="s">
        <v>258</v>
      </c>
      <c r="F111" s="140" t="s">
        <v>28</v>
      </c>
      <c r="G111" s="141">
        <v>1</v>
      </c>
      <c r="H111" s="57"/>
      <c r="I111" s="57"/>
      <c r="J111" s="57"/>
      <c r="K111" s="57"/>
      <c r="L111" s="57"/>
      <c r="M111" s="142" t="s">
        <v>164</v>
      </c>
      <c r="N111" s="62"/>
      <c r="O111" s="62"/>
      <c r="P111" s="144">
        <f t="shared" si="10"/>
        <v>20</v>
      </c>
      <c r="Q111" s="145">
        <f t="shared" si="9"/>
        <v>20</v>
      </c>
      <c r="R111" s="146"/>
      <c r="S111" s="146"/>
      <c r="T111" s="6"/>
      <c r="V111" s="64"/>
      <c r="W111" s="64"/>
      <c r="X111" s="64" t="s">
        <v>258</v>
      </c>
      <c r="Y111" s="64"/>
      <c r="Z111" s="64"/>
      <c r="AA111" s="64"/>
      <c r="AB111" s="64"/>
      <c r="AC111" s="64"/>
      <c r="AD111" s="64"/>
      <c r="AE111" s="64"/>
      <c r="AF111" s="64"/>
      <c r="AG111" s="64"/>
      <c r="AH111" s="64"/>
    </row>
    <row r="112" spans="1:34" s="65" customFormat="1" ht="15.75" customHeight="1">
      <c r="A112" s="137" t="s">
        <v>78</v>
      </c>
      <c r="B112" s="139" t="s">
        <v>168</v>
      </c>
      <c r="C112" s="139" t="s">
        <v>282</v>
      </c>
      <c r="D112" s="139" t="s">
        <v>88</v>
      </c>
      <c r="E112" s="161" t="s">
        <v>259</v>
      </c>
      <c r="F112" s="140" t="s">
        <v>29</v>
      </c>
      <c r="G112" s="57"/>
      <c r="H112" s="141">
        <v>1</v>
      </c>
      <c r="I112" s="57"/>
      <c r="J112" s="57"/>
      <c r="K112" s="57"/>
      <c r="L112" s="57"/>
      <c r="M112" s="142" t="s">
        <v>170</v>
      </c>
      <c r="N112" s="62"/>
      <c r="O112" s="62"/>
      <c r="P112" s="144">
        <f t="shared" si="10"/>
        <v>42.857142857142854</v>
      </c>
      <c r="Q112" s="145">
        <f t="shared" si="9"/>
        <v>43</v>
      </c>
      <c r="R112" s="146"/>
      <c r="S112" s="146"/>
      <c r="T112" s="6"/>
      <c r="V112" s="64"/>
      <c r="W112" s="64"/>
      <c r="X112" s="64" t="s">
        <v>259</v>
      </c>
      <c r="Y112" s="64"/>
      <c r="Z112" s="64"/>
      <c r="AA112" s="64"/>
      <c r="AB112" s="64"/>
      <c r="AC112" s="64"/>
      <c r="AD112" s="64"/>
      <c r="AE112" s="64"/>
      <c r="AF112" s="64"/>
      <c r="AG112" s="64"/>
      <c r="AH112" s="64"/>
    </row>
    <row r="113" spans="1:34" s="65" customFormat="1" ht="15.75" customHeight="1">
      <c r="A113" s="137" t="s">
        <v>78</v>
      </c>
      <c r="B113" s="139" t="s">
        <v>168</v>
      </c>
      <c r="C113" s="139" t="s">
        <v>282</v>
      </c>
      <c r="D113" s="139" t="s">
        <v>88</v>
      </c>
      <c r="E113" s="161" t="s">
        <v>171</v>
      </c>
      <c r="F113" s="140" t="s">
        <v>29</v>
      </c>
      <c r="G113" s="57"/>
      <c r="H113" s="141">
        <v>3</v>
      </c>
      <c r="I113" s="57"/>
      <c r="J113" s="57"/>
      <c r="K113" s="57"/>
      <c r="L113" s="57"/>
      <c r="M113" s="142" t="s">
        <v>172</v>
      </c>
      <c r="N113" s="62"/>
      <c r="O113" s="62"/>
      <c r="P113" s="144">
        <f t="shared" si="10"/>
        <v>128.57142857142856</v>
      </c>
      <c r="Q113" s="145">
        <f t="shared" si="9"/>
        <v>129</v>
      </c>
      <c r="R113" s="146"/>
      <c r="S113" s="146"/>
      <c r="T113" s="6"/>
      <c r="V113" s="64"/>
      <c r="W113" s="64"/>
      <c r="X113" s="64" t="s">
        <v>171</v>
      </c>
      <c r="Y113" s="64"/>
      <c r="Z113" s="64"/>
      <c r="AA113" s="64"/>
      <c r="AB113" s="64"/>
      <c r="AC113" s="64"/>
      <c r="AD113" s="64"/>
      <c r="AE113" s="64"/>
      <c r="AF113" s="64"/>
      <c r="AG113" s="64"/>
      <c r="AH113" s="64"/>
    </row>
    <row r="114" spans="1:34" s="65" customFormat="1" ht="15.75" customHeight="1">
      <c r="A114" s="137" t="s">
        <v>78</v>
      </c>
      <c r="B114" s="139" t="s">
        <v>173</v>
      </c>
      <c r="C114" s="139" t="s">
        <v>282</v>
      </c>
      <c r="D114" s="139" t="s">
        <v>88</v>
      </c>
      <c r="E114" s="161" t="s">
        <v>174</v>
      </c>
      <c r="F114" s="140" t="s">
        <v>29</v>
      </c>
      <c r="G114" s="57"/>
      <c r="H114" s="141">
        <v>1</v>
      </c>
      <c r="I114" s="57"/>
      <c r="J114" s="57"/>
      <c r="K114" s="57"/>
      <c r="L114" s="57"/>
      <c r="M114" s="143"/>
      <c r="N114" s="62"/>
      <c r="O114" s="62"/>
      <c r="P114" s="144">
        <f t="shared" si="10"/>
        <v>42.857142857142854</v>
      </c>
      <c r="Q114" s="145">
        <f t="shared" si="9"/>
        <v>43</v>
      </c>
      <c r="R114" s="146"/>
      <c r="S114" s="146"/>
      <c r="T114" s="6"/>
      <c r="V114" s="64"/>
      <c r="W114" s="64"/>
      <c r="X114" s="64" t="s">
        <v>174</v>
      </c>
      <c r="Y114" s="64"/>
      <c r="Z114" s="64"/>
      <c r="AA114" s="64"/>
      <c r="AB114" s="64"/>
      <c r="AC114" s="64"/>
      <c r="AD114" s="64"/>
      <c r="AE114" s="64"/>
      <c r="AF114" s="64"/>
      <c r="AG114" s="64"/>
      <c r="AH114" s="64"/>
    </row>
    <row r="115" spans="1:34" s="65" customFormat="1" ht="15.75" customHeight="1">
      <c r="A115" s="137" t="s">
        <v>78</v>
      </c>
      <c r="B115" s="139" t="s">
        <v>173</v>
      </c>
      <c r="C115" s="139" t="s">
        <v>282</v>
      </c>
      <c r="D115" s="139" t="s">
        <v>88</v>
      </c>
      <c r="E115" s="161" t="s">
        <v>260</v>
      </c>
      <c r="F115" s="140" t="s">
        <v>29</v>
      </c>
      <c r="G115" s="57"/>
      <c r="H115" s="141">
        <v>1</v>
      </c>
      <c r="I115" s="57"/>
      <c r="J115" s="57"/>
      <c r="K115" s="57"/>
      <c r="L115" s="57"/>
      <c r="M115" s="143"/>
      <c r="N115" s="62"/>
      <c r="O115" s="62"/>
      <c r="P115" s="144">
        <f t="shared" si="10"/>
        <v>42.857142857142854</v>
      </c>
      <c r="Q115" s="145">
        <f t="shared" si="9"/>
        <v>43</v>
      </c>
      <c r="R115" s="146"/>
      <c r="S115" s="146"/>
      <c r="T115" s="6"/>
      <c r="V115" s="64"/>
      <c r="W115" s="64"/>
      <c r="X115" s="64" t="s">
        <v>260</v>
      </c>
      <c r="Y115" s="64"/>
      <c r="Z115" s="64"/>
      <c r="AA115" s="64"/>
      <c r="AB115" s="64"/>
      <c r="AC115" s="64"/>
      <c r="AD115" s="64"/>
      <c r="AE115" s="64"/>
      <c r="AF115" s="64"/>
      <c r="AG115" s="64"/>
      <c r="AH115" s="64"/>
    </row>
    <row r="116" spans="1:34" s="65" customFormat="1" ht="15.75" customHeight="1">
      <c r="A116" s="137" t="s">
        <v>78</v>
      </c>
      <c r="B116" s="139" t="s">
        <v>173</v>
      </c>
      <c r="C116" s="139" t="s">
        <v>282</v>
      </c>
      <c r="D116" s="139" t="s">
        <v>88</v>
      </c>
      <c r="E116" s="161" t="s">
        <v>261</v>
      </c>
      <c r="F116" s="140" t="s">
        <v>29</v>
      </c>
      <c r="G116" s="57"/>
      <c r="H116" s="141">
        <v>1</v>
      </c>
      <c r="I116" s="57"/>
      <c r="J116" s="57"/>
      <c r="K116" s="57"/>
      <c r="L116" s="57"/>
      <c r="M116" s="143"/>
      <c r="N116" s="62"/>
      <c r="O116" s="62"/>
      <c r="P116" s="144">
        <f t="shared" si="10"/>
        <v>42.857142857142854</v>
      </c>
      <c r="Q116" s="145">
        <f t="shared" si="9"/>
        <v>43</v>
      </c>
      <c r="R116" s="146"/>
      <c r="S116" s="146"/>
      <c r="T116" s="6"/>
      <c r="V116" s="64"/>
      <c r="W116" s="64"/>
      <c r="X116" s="64" t="s">
        <v>261</v>
      </c>
      <c r="Y116" s="64"/>
      <c r="Z116" s="64"/>
      <c r="AA116" s="64"/>
      <c r="AB116" s="64"/>
      <c r="AC116" s="64"/>
      <c r="AD116" s="64"/>
      <c r="AE116" s="64"/>
      <c r="AF116" s="64"/>
      <c r="AG116" s="64"/>
      <c r="AH116" s="64"/>
    </row>
    <row r="117" spans="1:34" s="65" customFormat="1" ht="15.75" customHeight="1">
      <c r="A117" s="137" t="s">
        <v>78</v>
      </c>
      <c r="B117" s="139" t="s">
        <v>173</v>
      </c>
      <c r="C117" s="139" t="s">
        <v>282</v>
      </c>
      <c r="D117" s="139" t="s">
        <v>88</v>
      </c>
      <c r="E117" s="161" t="s">
        <v>262</v>
      </c>
      <c r="F117" s="140" t="s">
        <v>29</v>
      </c>
      <c r="G117" s="57"/>
      <c r="H117" s="141">
        <v>1</v>
      </c>
      <c r="I117" s="57"/>
      <c r="J117" s="57"/>
      <c r="K117" s="57"/>
      <c r="L117" s="57"/>
      <c r="M117" s="143"/>
      <c r="N117" s="62"/>
      <c r="O117" s="62"/>
      <c r="P117" s="144">
        <f t="shared" si="10"/>
        <v>42.857142857142854</v>
      </c>
      <c r="Q117" s="145">
        <f t="shared" si="9"/>
        <v>43</v>
      </c>
      <c r="R117" s="146"/>
      <c r="S117" s="146"/>
      <c r="T117" s="6"/>
      <c r="V117" s="64"/>
      <c r="W117" s="64"/>
      <c r="X117" s="64" t="s">
        <v>262</v>
      </c>
      <c r="Y117" s="64"/>
      <c r="Z117" s="64"/>
      <c r="AA117" s="64"/>
      <c r="AB117" s="64"/>
      <c r="AC117" s="64"/>
      <c r="AD117" s="64"/>
      <c r="AE117" s="64"/>
      <c r="AF117" s="64"/>
      <c r="AG117" s="64"/>
      <c r="AH117" s="64"/>
    </row>
    <row r="118" spans="1:34" s="65" customFormat="1" ht="15.75" customHeight="1">
      <c r="A118" s="137" t="s">
        <v>78</v>
      </c>
      <c r="B118" s="139" t="s">
        <v>173</v>
      </c>
      <c r="C118" s="139" t="s">
        <v>282</v>
      </c>
      <c r="D118" s="139" t="s">
        <v>88</v>
      </c>
      <c r="E118" s="161" t="s">
        <v>263</v>
      </c>
      <c r="F118" s="140" t="s">
        <v>29</v>
      </c>
      <c r="G118" s="57"/>
      <c r="H118" s="141">
        <v>1</v>
      </c>
      <c r="I118" s="57"/>
      <c r="J118" s="57"/>
      <c r="K118" s="57"/>
      <c r="L118" s="57"/>
      <c r="M118" s="143"/>
      <c r="N118" s="62"/>
      <c r="O118" s="62"/>
      <c r="P118" s="144">
        <f t="shared" si="10"/>
        <v>42.857142857142854</v>
      </c>
      <c r="Q118" s="145">
        <f t="shared" si="9"/>
        <v>43</v>
      </c>
      <c r="R118" s="146"/>
      <c r="S118" s="146"/>
      <c r="T118" s="6"/>
      <c r="V118" s="64"/>
      <c r="W118" s="64"/>
      <c r="X118" s="64" t="s">
        <v>263</v>
      </c>
      <c r="Y118" s="64"/>
      <c r="Z118" s="64"/>
      <c r="AA118" s="64"/>
      <c r="AB118" s="64"/>
      <c r="AC118" s="64"/>
      <c r="AD118" s="64"/>
      <c r="AE118" s="64"/>
      <c r="AF118" s="64"/>
      <c r="AG118" s="64"/>
      <c r="AH118" s="64"/>
    </row>
    <row r="119" spans="1:34" s="65" customFormat="1" ht="15.75" customHeight="1">
      <c r="A119" s="137" t="s">
        <v>78</v>
      </c>
      <c r="B119" s="139" t="s">
        <v>173</v>
      </c>
      <c r="C119" s="139" t="s">
        <v>282</v>
      </c>
      <c r="D119" s="139" t="s">
        <v>88</v>
      </c>
      <c r="E119" s="161" t="s">
        <v>264</v>
      </c>
      <c r="F119" s="140" t="s">
        <v>29</v>
      </c>
      <c r="G119" s="57"/>
      <c r="H119" s="141">
        <v>1</v>
      </c>
      <c r="I119" s="57"/>
      <c r="J119" s="57"/>
      <c r="K119" s="57"/>
      <c r="L119" s="57"/>
      <c r="M119" s="143"/>
      <c r="N119" s="62"/>
      <c r="O119" s="62"/>
      <c r="P119" s="144">
        <f t="shared" si="10"/>
        <v>42.857142857142854</v>
      </c>
      <c r="Q119" s="145">
        <f t="shared" si="9"/>
        <v>43</v>
      </c>
      <c r="R119" s="146"/>
      <c r="S119" s="146"/>
      <c r="T119" s="6"/>
      <c r="V119" s="64"/>
      <c r="W119" s="64"/>
      <c r="X119" s="64" t="s">
        <v>264</v>
      </c>
      <c r="Y119" s="64"/>
      <c r="Z119" s="64"/>
      <c r="AA119" s="64"/>
      <c r="AB119" s="64"/>
      <c r="AC119" s="64"/>
      <c r="AD119" s="64"/>
      <c r="AE119" s="64"/>
      <c r="AF119" s="64"/>
      <c r="AG119" s="64"/>
      <c r="AH119" s="64"/>
    </row>
    <row r="120" spans="1:34" s="65" customFormat="1" ht="15.75" customHeight="1">
      <c r="A120" s="137" t="s">
        <v>78</v>
      </c>
      <c r="B120" s="139" t="s">
        <v>173</v>
      </c>
      <c r="C120" s="139" t="s">
        <v>282</v>
      </c>
      <c r="D120" s="139" t="s">
        <v>88</v>
      </c>
      <c r="E120" s="161" t="s">
        <v>265</v>
      </c>
      <c r="F120" s="140" t="s">
        <v>29</v>
      </c>
      <c r="G120" s="57"/>
      <c r="H120" s="141">
        <v>1</v>
      </c>
      <c r="I120" s="57"/>
      <c r="J120" s="57"/>
      <c r="K120" s="57"/>
      <c r="L120" s="57"/>
      <c r="M120" s="143"/>
      <c r="N120" s="62"/>
      <c r="O120" s="62"/>
      <c r="P120" s="144">
        <f t="shared" si="10"/>
        <v>42.857142857142854</v>
      </c>
      <c r="Q120" s="145">
        <f t="shared" si="9"/>
        <v>43</v>
      </c>
      <c r="R120" s="146"/>
      <c r="S120" s="146"/>
      <c r="T120" s="6"/>
      <c r="V120" s="64"/>
      <c r="W120" s="64"/>
      <c r="X120" s="64" t="s">
        <v>265</v>
      </c>
      <c r="Y120" s="64"/>
      <c r="Z120" s="64"/>
      <c r="AA120" s="64"/>
      <c r="AB120" s="64"/>
      <c r="AC120" s="64"/>
      <c r="AD120" s="64"/>
      <c r="AE120" s="64"/>
      <c r="AF120" s="64"/>
      <c r="AG120" s="64"/>
      <c r="AH120" s="64"/>
    </row>
    <row r="121" spans="1:34" s="65" customFormat="1" ht="15.75" customHeight="1">
      <c r="A121" s="137" t="s">
        <v>78</v>
      </c>
      <c r="B121" s="139" t="s">
        <v>173</v>
      </c>
      <c r="C121" s="139" t="s">
        <v>282</v>
      </c>
      <c r="D121" s="139" t="s">
        <v>88</v>
      </c>
      <c r="E121" s="161" t="s">
        <v>266</v>
      </c>
      <c r="F121" s="140" t="s">
        <v>29</v>
      </c>
      <c r="G121" s="57"/>
      <c r="H121" s="141">
        <v>1</v>
      </c>
      <c r="I121" s="57"/>
      <c r="J121" s="57"/>
      <c r="K121" s="57"/>
      <c r="L121" s="57"/>
      <c r="M121" s="143"/>
      <c r="N121" s="62"/>
      <c r="O121" s="62"/>
      <c r="P121" s="144">
        <f t="shared" si="10"/>
        <v>42.857142857142854</v>
      </c>
      <c r="Q121" s="145">
        <f t="shared" si="9"/>
        <v>43</v>
      </c>
      <c r="R121" s="146"/>
      <c r="S121" s="146"/>
      <c r="T121" s="6"/>
      <c r="V121" s="64"/>
      <c r="W121" s="64"/>
      <c r="X121" s="64" t="s">
        <v>266</v>
      </c>
      <c r="Y121" s="64"/>
      <c r="Z121" s="64"/>
      <c r="AA121" s="64"/>
      <c r="AB121" s="64"/>
      <c r="AC121" s="64"/>
      <c r="AD121" s="64"/>
      <c r="AE121" s="64"/>
      <c r="AF121" s="64"/>
      <c r="AG121" s="64"/>
      <c r="AH121" s="64"/>
    </row>
    <row r="122" spans="1:34" s="65" customFormat="1" ht="15.75" customHeight="1">
      <c r="A122" s="137" t="s">
        <v>78</v>
      </c>
      <c r="B122" s="139" t="s">
        <v>175</v>
      </c>
      <c r="C122" s="139" t="s">
        <v>282</v>
      </c>
      <c r="D122" s="139" t="s">
        <v>88</v>
      </c>
      <c r="E122" s="161" t="s">
        <v>176</v>
      </c>
      <c r="F122" s="140" t="s">
        <v>29</v>
      </c>
      <c r="G122" s="57"/>
      <c r="H122" s="141">
        <v>1</v>
      </c>
      <c r="I122" s="57"/>
      <c r="J122" s="57"/>
      <c r="K122" s="57"/>
      <c r="L122" s="57"/>
      <c r="M122" s="142"/>
      <c r="N122" s="62"/>
      <c r="O122" s="62"/>
      <c r="P122" s="144">
        <f t="shared" si="10"/>
        <v>42.857142857142854</v>
      </c>
      <c r="Q122" s="145">
        <f t="shared" si="9"/>
        <v>43</v>
      </c>
      <c r="R122" s="146"/>
      <c r="S122" s="146"/>
      <c r="T122" s="6"/>
      <c r="V122" s="64"/>
      <c r="W122" s="64"/>
      <c r="X122" s="64" t="s">
        <v>176</v>
      </c>
      <c r="Y122" s="64"/>
      <c r="Z122" s="64"/>
      <c r="AA122" s="64"/>
      <c r="AB122" s="64"/>
      <c r="AC122" s="64"/>
      <c r="AD122" s="64"/>
      <c r="AE122" s="64"/>
      <c r="AF122" s="64"/>
      <c r="AG122" s="64"/>
      <c r="AH122" s="64"/>
    </row>
    <row r="123" spans="1:34" s="65" customFormat="1" ht="15.75" customHeight="1">
      <c r="A123" s="137" t="s">
        <v>78</v>
      </c>
      <c r="B123" s="139" t="s">
        <v>175</v>
      </c>
      <c r="C123" s="139" t="s">
        <v>282</v>
      </c>
      <c r="D123" s="139" t="s">
        <v>88</v>
      </c>
      <c r="E123" s="161" t="s">
        <v>177</v>
      </c>
      <c r="F123" s="140" t="s">
        <v>29</v>
      </c>
      <c r="G123" s="57"/>
      <c r="H123" s="141">
        <v>1</v>
      </c>
      <c r="I123" s="57"/>
      <c r="J123" s="57"/>
      <c r="K123" s="57"/>
      <c r="L123" s="57"/>
      <c r="M123" s="142"/>
      <c r="N123" s="62"/>
      <c r="O123" s="62"/>
      <c r="P123" s="144">
        <f t="shared" si="10"/>
        <v>42.857142857142854</v>
      </c>
      <c r="Q123" s="145">
        <f t="shared" si="9"/>
        <v>43</v>
      </c>
      <c r="R123" s="146"/>
      <c r="S123" s="146"/>
      <c r="T123" s="6"/>
      <c r="V123" s="64"/>
      <c r="W123" s="64"/>
      <c r="X123" s="64" t="s">
        <v>177</v>
      </c>
      <c r="Y123" s="64"/>
      <c r="Z123" s="64"/>
      <c r="AA123" s="64"/>
      <c r="AB123" s="64"/>
      <c r="AC123" s="64"/>
      <c r="AD123" s="64"/>
      <c r="AE123" s="64"/>
      <c r="AF123" s="64"/>
      <c r="AG123" s="64"/>
      <c r="AH123" s="64"/>
    </row>
    <row r="124" spans="1:34" s="65" customFormat="1" ht="15.75" customHeight="1">
      <c r="A124" s="137" t="s">
        <v>78</v>
      </c>
      <c r="B124" s="139" t="s">
        <v>175</v>
      </c>
      <c r="C124" s="139" t="s">
        <v>282</v>
      </c>
      <c r="D124" s="139" t="s">
        <v>88</v>
      </c>
      <c r="E124" s="161" t="s">
        <v>178</v>
      </c>
      <c r="F124" s="140" t="s">
        <v>29</v>
      </c>
      <c r="G124" s="57"/>
      <c r="H124" s="141">
        <v>1</v>
      </c>
      <c r="I124" s="57"/>
      <c r="J124" s="57"/>
      <c r="K124" s="57"/>
      <c r="L124" s="57"/>
      <c r="M124" s="142"/>
      <c r="N124" s="62"/>
      <c r="O124" s="62"/>
      <c r="P124" s="144">
        <f t="shared" si="10"/>
        <v>42.857142857142854</v>
      </c>
      <c r="Q124" s="145">
        <f t="shared" si="9"/>
        <v>43</v>
      </c>
      <c r="R124" s="146"/>
      <c r="S124" s="146"/>
      <c r="T124" s="6"/>
      <c r="V124" s="64"/>
      <c r="W124" s="64"/>
      <c r="X124" s="64" t="s">
        <v>178</v>
      </c>
      <c r="Y124" s="64"/>
      <c r="Z124" s="64"/>
      <c r="AA124" s="64"/>
      <c r="AB124" s="64"/>
      <c r="AC124" s="64"/>
      <c r="AD124" s="64"/>
      <c r="AE124" s="64"/>
      <c r="AF124" s="64"/>
      <c r="AG124" s="64"/>
      <c r="AH124" s="64"/>
    </row>
    <row r="125" spans="1:34" s="65" customFormat="1" ht="15.75" customHeight="1">
      <c r="A125" s="137" t="s">
        <v>78</v>
      </c>
      <c r="B125" s="139" t="s">
        <v>175</v>
      </c>
      <c r="C125" s="139" t="s">
        <v>282</v>
      </c>
      <c r="D125" s="139" t="s">
        <v>88</v>
      </c>
      <c r="E125" s="161" t="s">
        <v>179</v>
      </c>
      <c r="F125" s="140" t="s">
        <v>29</v>
      </c>
      <c r="G125" s="57"/>
      <c r="H125" s="141">
        <v>1</v>
      </c>
      <c r="I125" s="57"/>
      <c r="J125" s="57"/>
      <c r="K125" s="57"/>
      <c r="L125" s="57"/>
      <c r="M125" s="142" t="s">
        <v>180</v>
      </c>
      <c r="N125" s="62"/>
      <c r="O125" s="62"/>
      <c r="P125" s="144">
        <f t="shared" si="10"/>
        <v>42.857142857142854</v>
      </c>
      <c r="Q125" s="145">
        <f t="shared" si="9"/>
        <v>43</v>
      </c>
      <c r="R125" s="146"/>
      <c r="S125" s="146"/>
      <c r="T125" s="6"/>
      <c r="V125" s="64"/>
      <c r="W125" s="64"/>
      <c r="X125" s="64" t="s">
        <v>179</v>
      </c>
      <c r="Y125" s="64"/>
      <c r="Z125" s="64"/>
      <c r="AA125" s="64"/>
      <c r="AB125" s="64"/>
      <c r="AC125" s="64"/>
      <c r="AD125" s="64"/>
      <c r="AE125" s="64"/>
      <c r="AF125" s="64"/>
      <c r="AG125" s="64"/>
      <c r="AH125" s="64"/>
    </row>
    <row r="126" spans="1:34" s="65" customFormat="1" ht="15.75" customHeight="1">
      <c r="A126" s="137" t="s">
        <v>78</v>
      </c>
      <c r="B126" s="139" t="s">
        <v>175</v>
      </c>
      <c r="C126" s="139" t="s">
        <v>282</v>
      </c>
      <c r="D126" s="139" t="s">
        <v>88</v>
      </c>
      <c r="E126" s="161" t="s">
        <v>181</v>
      </c>
      <c r="F126" s="140" t="s">
        <v>29</v>
      </c>
      <c r="G126" s="57"/>
      <c r="H126" s="141">
        <v>1</v>
      </c>
      <c r="I126" s="57"/>
      <c r="J126" s="57"/>
      <c r="K126" s="57"/>
      <c r="L126" s="57"/>
      <c r="M126" s="142" t="s">
        <v>180</v>
      </c>
      <c r="N126" s="62"/>
      <c r="O126" s="62"/>
      <c r="P126" s="144">
        <f t="shared" si="10"/>
        <v>42.857142857142854</v>
      </c>
      <c r="Q126" s="145">
        <f t="shared" si="9"/>
        <v>43</v>
      </c>
      <c r="R126" s="146"/>
      <c r="S126" s="146"/>
      <c r="T126" s="6"/>
      <c r="V126" s="64"/>
      <c r="W126" s="64"/>
      <c r="X126" s="64" t="s">
        <v>181</v>
      </c>
      <c r="Y126" s="64"/>
      <c r="Z126" s="64"/>
      <c r="AA126" s="64"/>
      <c r="AB126" s="64"/>
      <c r="AC126" s="64"/>
      <c r="AD126" s="64"/>
      <c r="AE126" s="64"/>
      <c r="AF126" s="64"/>
      <c r="AG126" s="64"/>
      <c r="AH126" s="64"/>
    </row>
    <row r="127" spans="1:34" s="65" customFormat="1" ht="15.75" customHeight="1">
      <c r="A127" s="137" t="s">
        <v>78</v>
      </c>
      <c r="B127" s="139" t="s">
        <v>175</v>
      </c>
      <c r="C127" s="139" t="s">
        <v>282</v>
      </c>
      <c r="D127" s="139" t="s">
        <v>88</v>
      </c>
      <c r="E127" s="161" t="s">
        <v>182</v>
      </c>
      <c r="F127" s="140" t="s">
        <v>29</v>
      </c>
      <c r="G127" s="57"/>
      <c r="H127" s="141">
        <v>1</v>
      </c>
      <c r="I127" s="57"/>
      <c r="J127" s="57"/>
      <c r="K127" s="57"/>
      <c r="L127" s="57"/>
      <c r="M127" s="142" t="s">
        <v>180</v>
      </c>
      <c r="N127" s="62"/>
      <c r="O127" s="62"/>
      <c r="P127" s="144">
        <f t="shared" si="10"/>
        <v>42.857142857142854</v>
      </c>
      <c r="Q127" s="145">
        <f t="shared" si="9"/>
        <v>43</v>
      </c>
      <c r="R127" s="146"/>
      <c r="S127" s="146"/>
      <c r="T127" s="6"/>
      <c r="V127" s="64"/>
      <c r="W127" s="64"/>
      <c r="X127" s="64" t="s">
        <v>182</v>
      </c>
      <c r="Y127" s="64"/>
      <c r="Z127" s="64"/>
      <c r="AA127" s="64"/>
      <c r="AB127" s="64"/>
      <c r="AC127" s="64"/>
      <c r="AD127" s="64"/>
      <c r="AE127" s="64"/>
      <c r="AF127" s="64"/>
      <c r="AG127" s="64"/>
      <c r="AH127" s="64"/>
    </row>
    <row r="128" spans="1:34" s="65" customFormat="1" ht="15.75" customHeight="1">
      <c r="A128" s="137" t="s">
        <v>78</v>
      </c>
      <c r="B128" s="139" t="s">
        <v>175</v>
      </c>
      <c r="C128" s="139" t="s">
        <v>282</v>
      </c>
      <c r="D128" s="139" t="s">
        <v>88</v>
      </c>
      <c r="E128" s="161" t="s">
        <v>183</v>
      </c>
      <c r="F128" s="140" t="s">
        <v>29</v>
      </c>
      <c r="G128" s="57"/>
      <c r="H128" s="141">
        <v>1</v>
      </c>
      <c r="I128" s="57"/>
      <c r="J128" s="57"/>
      <c r="K128" s="57"/>
      <c r="L128" s="57"/>
      <c r="M128" s="143" t="s">
        <v>184</v>
      </c>
      <c r="N128" s="62"/>
      <c r="O128" s="62"/>
      <c r="P128" s="144">
        <f t="shared" si="10"/>
        <v>42.857142857142854</v>
      </c>
      <c r="Q128" s="145">
        <f t="shared" si="9"/>
        <v>43</v>
      </c>
      <c r="R128" s="146"/>
      <c r="S128" s="146"/>
      <c r="T128" s="6"/>
      <c r="V128" s="64"/>
      <c r="W128" s="64"/>
      <c r="X128" s="64" t="s">
        <v>183</v>
      </c>
      <c r="Y128" s="64"/>
      <c r="Z128" s="64"/>
      <c r="AA128" s="64"/>
      <c r="AB128" s="64"/>
      <c r="AC128" s="64"/>
      <c r="AD128" s="64"/>
      <c r="AE128" s="64"/>
      <c r="AF128" s="64"/>
      <c r="AG128" s="64"/>
      <c r="AH128" s="64"/>
    </row>
    <row r="129" spans="1:34" s="65" customFormat="1" ht="15.75" customHeight="1">
      <c r="A129" s="137" t="s">
        <v>78</v>
      </c>
      <c r="B129" s="139" t="s">
        <v>104</v>
      </c>
      <c r="C129" s="139" t="s">
        <v>282</v>
      </c>
      <c r="D129" s="139" t="s">
        <v>88</v>
      </c>
      <c r="E129" s="161" t="s">
        <v>185</v>
      </c>
      <c r="F129" s="140" t="s">
        <v>29</v>
      </c>
      <c r="G129" s="57"/>
      <c r="H129" s="141">
        <v>1</v>
      </c>
      <c r="I129" s="57"/>
      <c r="J129" s="57"/>
      <c r="K129" s="57"/>
      <c r="L129" s="57"/>
      <c r="M129" s="143" t="s">
        <v>186</v>
      </c>
      <c r="N129" s="60"/>
      <c r="O129" s="60"/>
      <c r="P129" s="144">
        <f t="shared" si="10"/>
        <v>42.857142857142854</v>
      </c>
      <c r="Q129" s="145">
        <f t="shared" si="9"/>
        <v>43</v>
      </c>
      <c r="R129" s="146"/>
      <c r="S129" s="146"/>
      <c r="T129" s="6"/>
      <c r="V129" s="64"/>
      <c r="W129" s="64"/>
      <c r="X129" s="64" t="s">
        <v>185</v>
      </c>
      <c r="Y129" s="64"/>
      <c r="Z129" s="64"/>
      <c r="AA129" s="64"/>
      <c r="AB129" s="64"/>
      <c r="AC129" s="64"/>
      <c r="AD129" s="64"/>
      <c r="AE129" s="64"/>
      <c r="AF129" s="64"/>
      <c r="AG129" s="64"/>
      <c r="AH129" s="64"/>
    </row>
    <row r="130" spans="1:34" s="65" customFormat="1" ht="15.75" customHeight="1">
      <c r="A130" s="55" t="s">
        <v>78</v>
      </c>
      <c r="B130" s="55" t="s">
        <v>148</v>
      </c>
      <c r="C130" s="55" t="s">
        <v>305</v>
      </c>
      <c r="D130" s="55" t="s">
        <v>195</v>
      </c>
      <c r="E130" s="153" t="s">
        <v>222</v>
      </c>
      <c r="F130" s="56" t="s">
        <v>28</v>
      </c>
      <c r="G130" s="56">
        <v>0.5</v>
      </c>
      <c r="H130" s="80"/>
      <c r="I130" s="80"/>
      <c r="J130" s="80"/>
      <c r="K130" s="80"/>
      <c r="L130" s="58">
        <v>1</v>
      </c>
      <c r="M130" s="59" t="s">
        <v>322</v>
      </c>
      <c r="N130" s="60"/>
      <c r="O130" s="60"/>
      <c r="P130" s="61">
        <f t="shared" si="10"/>
        <v>10</v>
      </c>
      <c r="Q130" s="61">
        <f t="shared" si="9"/>
        <v>10</v>
      </c>
      <c r="R130" s="63">
        <v>35000</v>
      </c>
      <c r="S130" s="63"/>
      <c r="T130" s="64"/>
      <c r="U130" s="64"/>
      <c r="V130" s="64"/>
      <c r="W130" s="64"/>
      <c r="X130" s="64" t="s">
        <v>222</v>
      </c>
      <c r="Y130" s="64"/>
      <c r="Z130" s="64"/>
      <c r="AA130" s="64"/>
      <c r="AB130" s="64"/>
      <c r="AC130" s="64"/>
      <c r="AD130" s="64"/>
      <c r="AE130" s="64"/>
      <c r="AF130" s="64"/>
    </row>
    <row r="131" spans="1:34" s="65" customFormat="1" ht="15.75" customHeight="1">
      <c r="A131" s="67" t="s">
        <v>78</v>
      </c>
      <c r="B131" s="67" t="s">
        <v>148</v>
      </c>
      <c r="C131" s="67" t="s">
        <v>305</v>
      </c>
      <c r="D131" s="67" t="s">
        <v>88</v>
      </c>
      <c r="E131" s="159" t="s">
        <v>45</v>
      </c>
      <c r="F131" s="74" t="s">
        <v>29</v>
      </c>
      <c r="G131" s="57"/>
      <c r="H131" s="74">
        <f>0.8</f>
        <v>0.8</v>
      </c>
      <c r="I131" s="57"/>
      <c r="J131" s="57"/>
      <c r="K131" s="57"/>
      <c r="L131" s="57"/>
      <c r="M131" s="78" t="s">
        <v>46</v>
      </c>
      <c r="N131" s="62"/>
      <c r="O131" s="62"/>
      <c r="P131" s="71">
        <f>IF(F131="Per bed",G131*$J$6,IF(F131="Per case",H131*$J$8,IF(F131="Per Bed-Day",I131*$J$7,IF(F131="Per equipment",J131*$P$130,IF(F131="Per centre",$E$6*K131,"")))))</f>
        <v>34.285714285714285</v>
      </c>
      <c r="Q131" s="76">
        <f t="shared" si="9"/>
        <v>35</v>
      </c>
      <c r="R131" s="77"/>
      <c r="S131" s="77"/>
      <c r="T131" s="64"/>
      <c r="U131" s="64"/>
      <c r="V131" s="64"/>
      <c r="W131" s="64"/>
      <c r="X131" s="64" t="s">
        <v>45</v>
      </c>
      <c r="Y131" s="64"/>
      <c r="Z131" s="64"/>
      <c r="AA131" s="64"/>
      <c r="AB131" s="64"/>
      <c r="AC131" s="64"/>
      <c r="AD131" s="64"/>
      <c r="AE131" s="64"/>
      <c r="AF131" s="64"/>
    </row>
    <row r="132" spans="1:34" s="65" customFormat="1" ht="15.75" customHeight="1">
      <c r="A132" s="67" t="s">
        <v>78</v>
      </c>
      <c r="B132" s="67" t="s">
        <v>148</v>
      </c>
      <c r="C132" s="67" t="s">
        <v>305</v>
      </c>
      <c r="D132" s="67" t="s">
        <v>88</v>
      </c>
      <c r="E132" s="159" t="s">
        <v>47</v>
      </c>
      <c r="F132" s="74" t="s">
        <v>29</v>
      </c>
      <c r="G132" s="57"/>
      <c r="H132" s="74">
        <v>0.15</v>
      </c>
      <c r="I132" s="57"/>
      <c r="J132" s="57"/>
      <c r="K132" s="57"/>
      <c r="L132" s="57"/>
      <c r="M132" s="78" t="s">
        <v>46</v>
      </c>
      <c r="N132" s="62"/>
      <c r="O132" s="62"/>
      <c r="P132" s="71">
        <f>IF(F132="Per bed",G132*$J$6,IF(F132="Per case",H132*$J$8,IF(F132="Per Bed-Day",I132*$J$7,IF(F132="Per equipment",J132*$P$130,IF(F132="Per centre",$E$6*K132,"")))))</f>
        <v>6.4285714285714279</v>
      </c>
      <c r="Q132" s="76">
        <f t="shared" si="9"/>
        <v>7</v>
      </c>
      <c r="R132" s="77"/>
      <c r="S132" s="77"/>
      <c r="T132" s="64"/>
      <c r="U132" s="64"/>
      <c r="V132" s="64"/>
      <c r="W132" s="64"/>
      <c r="X132" s="64" t="s">
        <v>47</v>
      </c>
      <c r="Y132" s="64"/>
      <c r="Z132" s="64"/>
      <c r="AA132" s="64"/>
      <c r="AB132" s="64"/>
      <c r="AC132" s="64"/>
      <c r="AD132" s="64"/>
      <c r="AE132" s="64"/>
      <c r="AF132" s="64"/>
    </row>
    <row r="133" spans="1:34" s="65" customFormat="1" ht="15.75" customHeight="1">
      <c r="A133" s="67" t="s">
        <v>78</v>
      </c>
      <c r="B133" s="67" t="s">
        <v>148</v>
      </c>
      <c r="C133" s="67" t="s">
        <v>305</v>
      </c>
      <c r="D133" s="67" t="s">
        <v>88</v>
      </c>
      <c r="E133" s="159" t="s">
        <v>48</v>
      </c>
      <c r="F133" s="74" t="s">
        <v>29</v>
      </c>
      <c r="G133" s="57"/>
      <c r="H133" s="74">
        <v>0.05</v>
      </c>
      <c r="I133" s="57"/>
      <c r="J133" s="57"/>
      <c r="K133" s="57"/>
      <c r="L133" s="57"/>
      <c r="M133" s="78" t="s">
        <v>46</v>
      </c>
      <c r="N133" s="62"/>
      <c r="O133" s="62"/>
      <c r="P133" s="71">
        <f>IF(F133="Per bed",G133*$J$6,IF(F133="Per case",H133*$J$8,IF(F133="Per Bed-Day",I133*$J$7,IF(F133="Per equipment",J133*$P$130,IF(F133="Per centre",$E$6*K133,"")))))</f>
        <v>2.1428571428571428</v>
      </c>
      <c r="Q133" s="76">
        <f t="shared" si="9"/>
        <v>3</v>
      </c>
      <c r="R133" s="77"/>
      <c r="S133" s="77"/>
      <c r="T133" s="64"/>
      <c r="U133" s="64"/>
      <c r="V133" s="64"/>
      <c r="W133" s="64"/>
      <c r="X133" s="64" t="s">
        <v>48</v>
      </c>
      <c r="Y133" s="64"/>
      <c r="Z133" s="64"/>
      <c r="AA133" s="64"/>
      <c r="AB133" s="64"/>
      <c r="AC133" s="64"/>
      <c r="AD133" s="64"/>
      <c r="AE133" s="64"/>
      <c r="AF133" s="64"/>
    </row>
    <row r="134" spans="1:34" s="65" customFormat="1" ht="15.75" customHeight="1">
      <c r="A134" s="55" t="s">
        <v>78</v>
      </c>
      <c r="B134" s="55" t="s">
        <v>102</v>
      </c>
      <c r="C134" s="55" t="s">
        <v>307</v>
      </c>
      <c r="D134" s="55" t="s">
        <v>195</v>
      </c>
      <c r="E134" s="153" t="s">
        <v>223</v>
      </c>
      <c r="F134" s="56" t="s">
        <v>28</v>
      </c>
      <c r="G134" s="56">
        <v>0.5</v>
      </c>
      <c r="H134" s="80"/>
      <c r="I134" s="80"/>
      <c r="J134" s="80"/>
      <c r="K134" s="80"/>
      <c r="L134" s="58">
        <v>1</v>
      </c>
      <c r="M134" s="59" t="s">
        <v>42</v>
      </c>
      <c r="N134" s="60"/>
      <c r="O134" s="60"/>
      <c r="P134" s="61">
        <f>IF(F134="Per bed",G134*$J$6,IF(F134="Per case",H134*$J$8,IF(F134="Per Bed-Day",I134*$J$7,IF(F134="Per centre",$E$6*K134,""))))</f>
        <v>10</v>
      </c>
      <c r="Q134" s="61">
        <f t="shared" si="9"/>
        <v>10</v>
      </c>
      <c r="R134" s="63"/>
      <c r="S134" s="63"/>
      <c r="T134" s="64"/>
      <c r="U134" s="64"/>
      <c r="V134" s="64"/>
      <c r="W134" s="64"/>
      <c r="X134" s="64" t="s">
        <v>223</v>
      </c>
      <c r="Y134" s="64"/>
      <c r="Z134" s="64"/>
      <c r="AA134" s="64"/>
      <c r="AB134" s="64"/>
      <c r="AC134" s="64"/>
      <c r="AD134" s="64"/>
      <c r="AE134" s="64"/>
      <c r="AF134" s="64"/>
    </row>
    <row r="135" spans="1:34" s="65" customFormat="1" ht="15.75" customHeight="1">
      <c r="A135" s="66" t="s">
        <v>78</v>
      </c>
      <c r="B135" s="66" t="s">
        <v>102</v>
      </c>
      <c r="C135" s="66" t="s">
        <v>307</v>
      </c>
      <c r="D135" s="66" t="s">
        <v>88</v>
      </c>
      <c r="E135" s="159" t="s">
        <v>90</v>
      </c>
      <c r="F135" s="74" t="s">
        <v>29</v>
      </c>
      <c r="G135" s="57"/>
      <c r="H135" s="74">
        <v>1</v>
      </c>
      <c r="I135" s="57"/>
      <c r="J135" s="57"/>
      <c r="K135" s="57"/>
      <c r="L135" s="57"/>
      <c r="M135" s="88"/>
      <c r="N135" s="62"/>
      <c r="O135" s="62"/>
      <c r="P135" s="71">
        <f t="shared" ref="P135:P140" si="11">IF(F135="Per bed",G135*$J$6,IF(F135="Per case",H135*$J$8,IF(F135="Per Bed-Day",I135*$J$7,IF(F135="Per equipment",J135*$P$134,IF(F135="Per centre",$E$6*K135,"")))))</f>
        <v>42.857142857142854</v>
      </c>
      <c r="Q135" s="76">
        <f t="shared" si="9"/>
        <v>43</v>
      </c>
      <c r="R135" s="77"/>
      <c r="S135" s="77"/>
      <c r="T135" s="64"/>
      <c r="U135" s="64"/>
      <c r="V135" s="64"/>
      <c r="W135" s="64"/>
      <c r="X135" s="64" t="s">
        <v>90</v>
      </c>
      <c r="Y135" s="64"/>
      <c r="Z135" s="64"/>
      <c r="AA135" s="64"/>
      <c r="AB135" s="64"/>
      <c r="AC135" s="64"/>
      <c r="AD135" s="64"/>
      <c r="AE135" s="64"/>
      <c r="AF135" s="64"/>
    </row>
    <row r="136" spans="1:34" s="65" customFormat="1" ht="15.75" customHeight="1">
      <c r="A136" s="67" t="s">
        <v>78</v>
      </c>
      <c r="B136" s="67" t="s">
        <v>102</v>
      </c>
      <c r="C136" s="67" t="s">
        <v>307</v>
      </c>
      <c r="D136" s="67" t="s">
        <v>88</v>
      </c>
      <c r="E136" s="159" t="s">
        <v>91</v>
      </c>
      <c r="F136" s="74" t="s">
        <v>29</v>
      </c>
      <c r="G136" s="57"/>
      <c r="H136" s="74">
        <v>1</v>
      </c>
      <c r="I136" s="57"/>
      <c r="J136" s="57"/>
      <c r="K136" s="57"/>
      <c r="L136" s="57"/>
      <c r="M136" s="88"/>
      <c r="N136" s="62"/>
      <c r="O136" s="62"/>
      <c r="P136" s="71">
        <f t="shared" si="11"/>
        <v>42.857142857142854</v>
      </c>
      <c r="Q136" s="76">
        <f t="shared" si="9"/>
        <v>43</v>
      </c>
      <c r="R136" s="77"/>
      <c r="S136" s="77"/>
      <c r="T136" s="64"/>
      <c r="U136" s="64"/>
      <c r="V136" s="64"/>
      <c r="W136" s="64"/>
      <c r="X136" s="64" t="s">
        <v>91</v>
      </c>
      <c r="Y136" s="64"/>
      <c r="Z136" s="64"/>
      <c r="AA136" s="64"/>
      <c r="AB136" s="64"/>
      <c r="AC136" s="64"/>
      <c r="AD136" s="64"/>
      <c r="AE136" s="64"/>
      <c r="AF136" s="64"/>
    </row>
    <row r="137" spans="1:34" s="65" customFormat="1" ht="15.75" customHeight="1">
      <c r="A137" s="66" t="s">
        <v>78</v>
      </c>
      <c r="B137" s="66" t="s">
        <v>102</v>
      </c>
      <c r="C137" s="66" t="s">
        <v>307</v>
      </c>
      <c r="D137" s="66" t="s">
        <v>88</v>
      </c>
      <c r="E137" s="159" t="s">
        <v>92</v>
      </c>
      <c r="F137" s="74" t="s">
        <v>29</v>
      </c>
      <c r="G137" s="57"/>
      <c r="H137" s="74">
        <v>1</v>
      </c>
      <c r="I137" s="57"/>
      <c r="J137" s="57"/>
      <c r="K137" s="57"/>
      <c r="L137" s="57"/>
      <c r="M137" s="88"/>
      <c r="N137" s="62"/>
      <c r="O137" s="62"/>
      <c r="P137" s="71">
        <f t="shared" si="11"/>
        <v>42.857142857142854</v>
      </c>
      <c r="Q137" s="76">
        <f t="shared" si="9"/>
        <v>43</v>
      </c>
      <c r="R137" s="77"/>
      <c r="S137" s="77"/>
      <c r="T137" s="64"/>
      <c r="U137" s="64"/>
      <c r="V137" s="64"/>
      <c r="W137" s="64"/>
      <c r="X137" s="64" t="s">
        <v>92</v>
      </c>
      <c r="Y137" s="64"/>
      <c r="Z137" s="64"/>
      <c r="AA137" s="64"/>
      <c r="AB137" s="64"/>
      <c r="AC137" s="64"/>
      <c r="AD137" s="64"/>
      <c r="AE137" s="64"/>
      <c r="AF137" s="64"/>
    </row>
    <row r="138" spans="1:34" s="65" customFormat="1" ht="15.75" customHeight="1">
      <c r="A138" s="67" t="s">
        <v>78</v>
      </c>
      <c r="B138" s="67" t="s">
        <v>102</v>
      </c>
      <c r="C138" s="67" t="s">
        <v>307</v>
      </c>
      <c r="D138" s="67" t="s">
        <v>88</v>
      </c>
      <c r="E138" s="159" t="s">
        <v>93</v>
      </c>
      <c r="F138" s="74" t="s">
        <v>29</v>
      </c>
      <c r="G138" s="57"/>
      <c r="H138" s="74">
        <v>0.8</v>
      </c>
      <c r="I138" s="57"/>
      <c r="J138" s="57"/>
      <c r="K138" s="57"/>
      <c r="L138" s="57"/>
      <c r="M138" s="88" t="s">
        <v>38</v>
      </c>
      <c r="N138" s="62"/>
      <c r="O138" s="62"/>
      <c r="P138" s="71">
        <f t="shared" si="11"/>
        <v>34.285714285714285</v>
      </c>
      <c r="Q138" s="76">
        <f t="shared" si="9"/>
        <v>35</v>
      </c>
      <c r="R138" s="77"/>
      <c r="S138" s="77"/>
      <c r="T138" s="64"/>
      <c r="U138" s="64"/>
      <c r="V138" s="64"/>
      <c r="W138" s="64"/>
      <c r="X138" s="64" t="s">
        <v>93</v>
      </c>
      <c r="Y138" s="64"/>
      <c r="Z138" s="64"/>
      <c r="AA138" s="64"/>
      <c r="AB138" s="64"/>
      <c r="AC138" s="64"/>
      <c r="AD138" s="64"/>
      <c r="AE138" s="64"/>
      <c r="AF138" s="64"/>
    </row>
    <row r="139" spans="1:34" s="65" customFormat="1" ht="15.75" customHeight="1">
      <c r="A139" s="67" t="s">
        <v>78</v>
      </c>
      <c r="B139" s="67" t="s">
        <v>102</v>
      </c>
      <c r="C139" s="67" t="s">
        <v>307</v>
      </c>
      <c r="D139" s="67" t="s">
        <v>88</v>
      </c>
      <c r="E139" s="159" t="s">
        <v>94</v>
      </c>
      <c r="F139" s="74" t="s">
        <v>29</v>
      </c>
      <c r="G139" s="57"/>
      <c r="H139" s="74">
        <v>0.15</v>
      </c>
      <c r="I139" s="57"/>
      <c r="J139" s="57"/>
      <c r="K139" s="57"/>
      <c r="L139" s="57"/>
      <c r="M139" s="75" t="s">
        <v>38</v>
      </c>
      <c r="N139" s="62"/>
      <c r="O139" s="62"/>
      <c r="P139" s="71">
        <f t="shared" si="11"/>
        <v>6.4285714285714279</v>
      </c>
      <c r="Q139" s="76">
        <f t="shared" si="9"/>
        <v>7</v>
      </c>
      <c r="R139" s="77"/>
      <c r="S139" s="77"/>
      <c r="T139" s="64"/>
      <c r="U139" s="64"/>
      <c r="V139" s="64"/>
      <c r="W139" s="64"/>
      <c r="X139" s="64" t="s">
        <v>94</v>
      </c>
      <c r="Y139" s="64"/>
      <c r="Z139" s="64"/>
      <c r="AA139" s="64"/>
      <c r="AB139" s="64"/>
      <c r="AC139" s="64"/>
      <c r="AD139" s="64"/>
      <c r="AE139" s="64"/>
      <c r="AF139" s="64"/>
    </row>
    <row r="140" spans="1:34" s="65" customFormat="1" ht="15.75" customHeight="1">
      <c r="A140" s="67" t="s">
        <v>78</v>
      </c>
      <c r="B140" s="67" t="s">
        <v>102</v>
      </c>
      <c r="C140" s="67" t="s">
        <v>307</v>
      </c>
      <c r="D140" s="67" t="s">
        <v>88</v>
      </c>
      <c r="E140" s="159" t="s">
        <v>95</v>
      </c>
      <c r="F140" s="74" t="s">
        <v>29</v>
      </c>
      <c r="G140" s="57"/>
      <c r="H140" s="74">
        <v>0.05</v>
      </c>
      <c r="I140" s="57"/>
      <c r="J140" s="57"/>
      <c r="K140" s="57"/>
      <c r="L140" s="57"/>
      <c r="M140" s="75" t="s">
        <v>38</v>
      </c>
      <c r="N140" s="62"/>
      <c r="O140" s="62"/>
      <c r="P140" s="71">
        <f t="shared" si="11"/>
        <v>2.1428571428571428</v>
      </c>
      <c r="Q140" s="76">
        <f t="shared" si="9"/>
        <v>3</v>
      </c>
      <c r="R140" s="77"/>
      <c r="S140" s="77"/>
      <c r="T140" s="64"/>
      <c r="U140" s="64"/>
      <c r="V140" s="64"/>
      <c r="W140" s="64"/>
      <c r="X140" s="64" t="s">
        <v>95</v>
      </c>
      <c r="Y140" s="64"/>
      <c r="Z140" s="64"/>
      <c r="AA140" s="64"/>
      <c r="AB140" s="64"/>
      <c r="AC140" s="64"/>
      <c r="AD140" s="64"/>
      <c r="AE140" s="64"/>
      <c r="AF140" s="64"/>
    </row>
    <row r="141" spans="1:34" s="65" customFormat="1" ht="15.75" customHeight="1">
      <c r="A141" s="55" t="s">
        <v>78</v>
      </c>
      <c r="B141" s="55" t="s">
        <v>102</v>
      </c>
      <c r="C141" s="55" t="s">
        <v>277</v>
      </c>
      <c r="D141" s="55" t="s">
        <v>195</v>
      </c>
      <c r="E141" s="153" t="s">
        <v>224</v>
      </c>
      <c r="F141" s="56" t="s">
        <v>28</v>
      </c>
      <c r="G141" s="56">
        <v>1</v>
      </c>
      <c r="H141" s="80"/>
      <c r="I141" s="80"/>
      <c r="J141" s="80"/>
      <c r="K141" s="80"/>
      <c r="L141" s="58">
        <v>1</v>
      </c>
      <c r="M141" s="59" t="s">
        <v>42</v>
      </c>
      <c r="N141" s="60"/>
      <c r="O141" s="60"/>
      <c r="P141" s="61">
        <f>IF(F141="Per bed",G141*$J$6,IF(F141="Per case",H141*$J$8,IF(F141="Per Bed-Day",I141*$J$7,IF(F141="Per centre",$E$6*K141,""))))</f>
        <v>20</v>
      </c>
      <c r="Q141" s="61">
        <f t="shared" si="9"/>
        <v>20</v>
      </c>
      <c r="R141" s="63"/>
      <c r="S141" s="63"/>
      <c r="T141" s="64"/>
      <c r="U141" s="64"/>
      <c r="V141" s="64"/>
      <c r="W141" s="64"/>
      <c r="X141" s="64" t="s">
        <v>224</v>
      </c>
      <c r="Y141" s="64"/>
      <c r="Z141" s="64"/>
      <c r="AA141" s="64"/>
      <c r="AB141" s="64"/>
      <c r="AC141" s="64"/>
      <c r="AD141" s="64"/>
      <c r="AE141" s="64"/>
      <c r="AF141" s="64"/>
    </row>
    <row r="142" spans="1:34" s="65" customFormat="1" ht="15.75" customHeight="1">
      <c r="A142" s="67" t="s">
        <v>78</v>
      </c>
      <c r="B142" s="67" t="s">
        <v>102</v>
      </c>
      <c r="C142" s="67" t="s">
        <v>277</v>
      </c>
      <c r="D142" s="67" t="s">
        <v>88</v>
      </c>
      <c r="E142" s="159" t="s">
        <v>49</v>
      </c>
      <c r="F142" s="74" t="s">
        <v>29</v>
      </c>
      <c r="G142" s="57"/>
      <c r="H142" s="74">
        <v>0.5</v>
      </c>
      <c r="I142" s="57"/>
      <c r="J142" s="57"/>
      <c r="K142" s="57"/>
      <c r="L142" s="57"/>
      <c r="M142" s="78" t="s">
        <v>50</v>
      </c>
      <c r="N142" s="62"/>
      <c r="O142" s="62"/>
      <c r="P142" s="71">
        <f>IF(F142="Per bed",G142*$J$6,IF(F142="Per case",H142*$J$8,IF(F142="Per Bed-Day",I142*$J$7,IF(F142="Per equipment",J142*$P$141,IF(F142="Per centre",$E$6*K142,"")))))</f>
        <v>21.428571428571427</v>
      </c>
      <c r="Q142" s="76">
        <f t="shared" ref="Q142:Q164" si="12">ROUNDUP(SUM(N142:P142),0)</f>
        <v>22</v>
      </c>
      <c r="R142" s="77"/>
      <c r="S142" s="77"/>
      <c r="T142" s="64"/>
      <c r="U142" s="64"/>
      <c r="V142" s="64"/>
      <c r="W142" s="64"/>
      <c r="X142" s="64" t="s">
        <v>49</v>
      </c>
      <c r="Y142" s="64"/>
      <c r="Z142" s="64"/>
      <c r="AA142" s="64"/>
      <c r="AB142" s="64"/>
      <c r="AC142" s="64"/>
      <c r="AD142" s="64"/>
      <c r="AE142" s="64"/>
      <c r="AF142" s="64"/>
    </row>
    <row r="143" spans="1:34" s="65" customFormat="1" ht="15.75" customHeight="1">
      <c r="A143" s="67" t="s">
        <v>78</v>
      </c>
      <c r="B143" s="67" t="s">
        <v>102</v>
      </c>
      <c r="C143" s="67" t="s">
        <v>277</v>
      </c>
      <c r="D143" s="67" t="s">
        <v>88</v>
      </c>
      <c r="E143" s="159" t="s">
        <v>51</v>
      </c>
      <c r="F143" s="74" t="s">
        <v>29</v>
      </c>
      <c r="G143" s="57"/>
      <c r="H143" s="74">
        <v>1</v>
      </c>
      <c r="I143" s="57"/>
      <c r="J143" s="57"/>
      <c r="K143" s="57"/>
      <c r="L143" s="57"/>
      <c r="M143" s="78" t="s">
        <v>321</v>
      </c>
      <c r="N143" s="62"/>
      <c r="O143" s="62"/>
      <c r="P143" s="71">
        <f>IF(F143="Per bed",G143*$J$6,IF(F143="Per case",H143*$J$8,IF(F143="Per Bed-Day",I143*$J$7,IF(F143="Per equipment",J143*$P$141,IF(F143="Per centre",$E$6*K143,"")))))</f>
        <v>42.857142857142854</v>
      </c>
      <c r="Q143" s="76">
        <f t="shared" si="12"/>
        <v>43</v>
      </c>
      <c r="R143" s="77"/>
      <c r="S143" s="77"/>
      <c r="T143" s="64"/>
      <c r="U143" s="64"/>
      <c r="V143" s="64"/>
      <c r="W143" s="64"/>
      <c r="X143" s="64" t="s">
        <v>51</v>
      </c>
      <c r="Y143" s="64"/>
      <c r="Z143" s="64"/>
      <c r="AA143" s="64"/>
      <c r="AB143" s="64"/>
      <c r="AC143" s="64"/>
      <c r="AD143" s="64"/>
      <c r="AE143" s="64"/>
      <c r="AF143" s="64"/>
    </row>
    <row r="144" spans="1:34" s="65" customFormat="1" ht="15.75" customHeight="1">
      <c r="A144" s="55" t="s">
        <v>78</v>
      </c>
      <c r="B144" s="55" t="s">
        <v>103</v>
      </c>
      <c r="C144" s="55" t="s">
        <v>310</v>
      </c>
      <c r="D144" s="55" t="s">
        <v>195</v>
      </c>
      <c r="E144" s="153" t="s">
        <v>225</v>
      </c>
      <c r="F144" s="56" t="s">
        <v>28</v>
      </c>
      <c r="G144" s="56">
        <v>1</v>
      </c>
      <c r="H144" s="80"/>
      <c r="I144" s="80"/>
      <c r="J144" s="80"/>
      <c r="K144" s="80"/>
      <c r="L144" s="58">
        <v>1</v>
      </c>
      <c r="M144" s="59" t="s">
        <v>52</v>
      </c>
      <c r="N144" s="60"/>
      <c r="O144" s="60"/>
      <c r="P144" s="61">
        <f>IF(F144="Per bed",G144*$J$6,IF(F144="Per case",H144*$J$8,IF(F144="Per Bed-Day",I144*$J$7,IF(F144="Per centre",$E$6*K144,""))))</f>
        <v>20</v>
      </c>
      <c r="Q144" s="61">
        <f t="shared" si="12"/>
        <v>20</v>
      </c>
      <c r="R144" s="63">
        <v>1470.9941520467842</v>
      </c>
      <c r="S144" s="63"/>
      <c r="T144" s="64"/>
      <c r="U144" s="64"/>
      <c r="V144" s="64"/>
      <c r="W144" s="64"/>
      <c r="X144" s="64" t="s">
        <v>225</v>
      </c>
      <c r="Y144" s="64"/>
      <c r="Z144" s="64"/>
      <c r="AA144" s="64"/>
      <c r="AB144" s="64"/>
      <c r="AC144" s="64"/>
      <c r="AD144" s="64"/>
      <c r="AE144" s="64"/>
      <c r="AF144" s="64"/>
    </row>
    <row r="145" spans="1:32" s="65" customFormat="1" ht="15.75" customHeight="1">
      <c r="A145" s="67" t="s">
        <v>78</v>
      </c>
      <c r="B145" s="67" t="s">
        <v>103</v>
      </c>
      <c r="C145" s="67" t="s">
        <v>310</v>
      </c>
      <c r="D145" s="67" t="s">
        <v>88</v>
      </c>
      <c r="E145" s="159" t="s">
        <v>226</v>
      </c>
      <c r="F145" s="74" t="s">
        <v>29</v>
      </c>
      <c r="G145" s="57"/>
      <c r="H145" s="74">
        <v>2</v>
      </c>
      <c r="I145" s="57"/>
      <c r="J145" s="57"/>
      <c r="K145" s="57"/>
      <c r="L145" s="57"/>
      <c r="M145" s="78" t="s">
        <v>53</v>
      </c>
      <c r="N145" s="62"/>
      <c r="O145" s="62"/>
      <c r="P145" s="71">
        <f>IF(F145="Per bed",G145*$J$6,IF(F145="Per case",H145*$J$8,IF(F145="Per Bed-Day",I145*$J$7,IF(F145="Per equipment",J145*$P$144,IF(F145="Per centre",$E$6*K145,"")))))</f>
        <v>85.714285714285708</v>
      </c>
      <c r="Q145" s="76">
        <f t="shared" si="12"/>
        <v>86</v>
      </c>
      <c r="R145" s="77">
        <v>0.85181818181818203</v>
      </c>
      <c r="S145" s="77"/>
      <c r="T145" s="64"/>
      <c r="U145" s="64"/>
      <c r="V145" s="64"/>
      <c r="W145" s="64"/>
      <c r="X145" s="64" t="s">
        <v>226</v>
      </c>
      <c r="Y145" s="64"/>
      <c r="Z145" s="64"/>
      <c r="AA145" s="64"/>
      <c r="AB145" s="64"/>
      <c r="AC145" s="64"/>
      <c r="AD145" s="64"/>
      <c r="AE145" s="64"/>
      <c r="AF145" s="64"/>
    </row>
    <row r="146" spans="1:32" s="65" customFormat="1" ht="15.75" customHeight="1">
      <c r="A146" s="55" t="s">
        <v>78</v>
      </c>
      <c r="B146" s="55" t="s">
        <v>103</v>
      </c>
      <c r="C146" s="55" t="s">
        <v>311</v>
      </c>
      <c r="D146" s="55" t="s">
        <v>195</v>
      </c>
      <c r="E146" s="153" t="s">
        <v>54</v>
      </c>
      <c r="F146" s="56" t="s">
        <v>31</v>
      </c>
      <c r="G146" s="57"/>
      <c r="H146" s="57"/>
      <c r="I146" s="57"/>
      <c r="J146" s="57"/>
      <c r="K146" s="74">
        <v>1</v>
      </c>
      <c r="L146" s="57"/>
      <c r="M146" s="59"/>
      <c r="N146" s="60"/>
      <c r="O146" s="60"/>
      <c r="P146" s="61">
        <f>IF(F146="Per bed",G146*$J$6,IF(F146="Per case",H146*$J$8,IF(F146="Per Bed-Day",I146*$J$7,IF(F146="Per centre",$E$6*K146,""))))</f>
        <v>3</v>
      </c>
      <c r="Q146" s="61">
        <f>ROUNDUP(SUM(O146:P146),0)</f>
        <v>3</v>
      </c>
      <c r="R146" s="63"/>
      <c r="S146" s="63"/>
      <c r="T146" s="64"/>
      <c r="U146" s="64"/>
      <c r="V146" s="64"/>
      <c r="W146" s="64"/>
      <c r="X146" s="64" t="s">
        <v>54</v>
      </c>
      <c r="Y146" s="64"/>
      <c r="Z146" s="64"/>
      <c r="AA146" s="64"/>
      <c r="AB146" s="64"/>
      <c r="AC146" s="64"/>
      <c r="AD146" s="64"/>
      <c r="AE146" s="64"/>
      <c r="AF146" s="64"/>
    </row>
    <row r="147" spans="1:32" s="65" customFormat="1" ht="15.75" customHeight="1">
      <c r="A147" s="67" t="s">
        <v>78</v>
      </c>
      <c r="B147" s="67" t="s">
        <v>103</v>
      </c>
      <c r="C147" s="67" t="s">
        <v>311</v>
      </c>
      <c r="D147" s="67" t="s">
        <v>88</v>
      </c>
      <c r="E147" s="159" t="s">
        <v>55</v>
      </c>
      <c r="F147" s="74" t="s">
        <v>29</v>
      </c>
      <c r="G147" s="57"/>
      <c r="H147" s="74">
        <f>0.5*0.2</f>
        <v>0.1</v>
      </c>
      <c r="I147" s="57"/>
      <c r="J147" s="57"/>
      <c r="K147" s="57"/>
      <c r="L147" s="57"/>
      <c r="M147" s="78" t="s">
        <v>56</v>
      </c>
      <c r="N147" s="62"/>
      <c r="O147" s="62"/>
      <c r="P147" s="71">
        <f>IF(F147="Per bed",G147*$J$6,IF(F147="per case",H147*$J$8,IF(F147="per Bed-Day",I147*$J$7,IF(F147="per equipment",J147*$P$146,IF(F147="Per centre",$E$6*K147,"")))))</f>
        <v>4.2857142857142856</v>
      </c>
      <c r="Q147" s="76">
        <f t="shared" si="12"/>
        <v>5</v>
      </c>
      <c r="R147" s="77"/>
      <c r="S147" s="77"/>
      <c r="T147" s="64"/>
      <c r="U147" s="64"/>
      <c r="V147" s="64"/>
      <c r="W147" s="64"/>
      <c r="X147" s="64" t="s">
        <v>55</v>
      </c>
      <c r="Y147" s="64"/>
      <c r="Z147" s="64"/>
      <c r="AA147" s="64"/>
      <c r="AB147" s="64"/>
      <c r="AC147" s="64"/>
      <c r="AD147" s="64"/>
      <c r="AE147" s="64"/>
      <c r="AF147" s="64"/>
    </row>
    <row r="148" spans="1:32" s="65" customFormat="1" ht="15.75" customHeight="1">
      <c r="A148" s="67" t="s">
        <v>78</v>
      </c>
      <c r="B148" s="67" t="s">
        <v>103</v>
      </c>
      <c r="C148" s="67" t="s">
        <v>311</v>
      </c>
      <c r="D148" s="67" t="s">
        <v>88</v>
      </c>
      <c r="E148" s="159" t="s">
        <v>57</v>
      </c>
      <c r="F148" s="74" t="s">
        <v>29</v>
      </c>
      <c r="G148" s="57"/>
      <c r="H148" s="74">
        <f>0.1*0.8</f>
        <v>8.0000000000000016E-2</v>
      </c>
      <c r="I148" s="57"/>
      <c r="J148" s="57"/>
      <c r="K148" s="57"/>
      <c r="L148" s="57"/>
      <c r="M148" s="78" t="s">
        <v>58</v>
      </c>
      <c r="N148" s="62"/>
      <c r="O148" s="62"/>
      <c r="P148" s="71">
        <f>IF(F148="Per bed",G148*$J$6,IF(F148="per case",H148*$J$8,IF(F148="per Bed-Day",I148*$J$7,IF(F148="per equipment",J148*$P$146,IF(F148="Per centre",$E$6*K148,"")))))</f>
        <v>3.4285714285714288</v>
      </c>
      <c r="Q148" s="76">
        <f t="shared" si="12"/>
        <v>4</v>
      </c>
      <c r="R148" s="77"/>
      <c r="S148" s="77"/>
      <c r="T148" s="64"/>
      <c r="U148" s="64"/>
      <c r="V148" s="64"/>
      <c r="W148" s="64"/>
      <c r="X148" s="64" t="s">
        <v>57</v>
      </c>
      <c r="Y148" s="64"/>
      <c r="Z148" s="64"/>
      <c r="AA148" s="64"/>
      <c r="AB148" s="64"/>
      <c r="AC148" s="64"/>
      <c r="AD148" s="64"/>
      <c r="AE148" s="64"/>
      <c r="AF148" s="64"/>
    </row>
    <row r="149" spans="1:32" s="65" customFormat="1" ht="15.75" customHeight="1">
      <c r="A149" s="55" t="s">
        <v>78</v>
      </c>
      <c r="B149" s="55" t="s">
        <v>101</v>
      </c>
      <c r="C149" s="55" t="s">
        <v>312</v>
      </c>
      <c r="D149" s="55" t="s">
        <v>195</v>
      </c>
      <c r="E149" s="153" t="s">
        <v>227</v>
      </c>
      <c r="F149" s="56" t="s">
        <v>31</v>
      </c>
      <c r="G149" s="57"/>
      <c r="H149" s="57"/>
      <c r="I149" s="57"/>
      <c r="J149" s="57"/>
      <c r="K149" s="74">
        <v>1</v>
      </c>
      <c r="L149" s="69"/>
      <c r="M149" s="59"/>
      <c r="N149" s="60"/>
      <c r="O149" s="60"/>
      <c r="P149" s="61">
        <f>IF(F149="Per bed",G149*$J$6,IF(F149="Per case",H149*$J$8,IF(F149="Per Bed-Day",I149*$J$7,IF(F149="Per centre",$E$6*K149,""))))</f>
        <v>3</v>
      </c>
      <c r="Q149" s="61">
        <f>ROUNDUP(SUM(O149:P149),0)</f>
        <v>3</v>
      </c>
      <c r="R149" s="63">
        <v>4040.9123610000001</v>
      </c>
      <c r="S149" s="63"/>
      <c r="T149" s="64"/>
      <c r="U149" s="64"/>
      <c r="V149" s="64"/>
      <c r="W149" s="64"/>
      <c r="X149" s="64" t="s">
        <v>227</v>
      </c>
      <c r="Y149" s="64"/>
      <c r="Z149" s="64"/>
      <c r="AA149" s="64"/>
      <c r="AB149" s="64"/>
      <c r="AC149" s="64"/>
      <c r="AD149" s="64"/>
      <c r="AE149" s="64"/>
      <c r="AF149" s="64"/>
    </row>
    <row r="150" spans="1:32" s="65" customFormat="1" ht="15.75" customHeight="1">
      <c r="A150" s="67" t="s">
        <v>78</v>
      </c>
      <c r="B150" s="67" t="s">
        <v>101</v>
      </c>
      <c r="C150" s="67" t="s">
        <v>312</v>
      </c>
      <c r="D150" s="67" t="s">
        <v>88</v>
      </c>
      <c r="E150" s="159" t="s">
        <v>228</v>
      </c>
      <c r="F150" s="74" t="s">
        <v>29</v>
      </c>
      <c r="G150" s="57"/>
      <c r="H150" s="74">
        <f>0.1*0.8</f>
        <v>8.0000000000000016E-2</v>
      </c>
      <c r="I150" s="57"/>
      <c r="J150" s="57"/>
      <c r="K150" s="57"/>
      <c r="L150" s="57"/>
      <c r="M150" s="78" t="s">
        <v>59</v>
      </c>
      <c r="N150" s="62"/>
      <c r="O150" s="62"/>
      <c r="P150" s="71">
        <f>IF(F150="Per bed",G150*$J$6,IF(F150="Per case",H150*$J$8,IF(F150="Per Bed-Day",I150*$J$7,IF(F150="Per equipment",J150*$P$149,IF(F150="Per centre",$E$6*K150,"")))))</f>
        <v>3.4285714285714288</v>
      </c>
      <c r="Q150" s="76">
        <f t="shared" si="12"/>
        <v>4</v>
      </c>
      <c r="R150" s="77"/>
      <c r="S150" s="77"/>
      <c r="T150" s="64"/>
      <c r="U150" s="64"/>
      <c r="V150" s="64"/>
      <c r="W150" s="64"/>
      <c r="X150" s="64" t="s">
        <v>228</v>
      </c>
      <c r="Y150" s="64"/>
      <c r="Z150" s="64"/>
      <c r="AA150" s="64"/>
      <c r="AB150" s="64"/>
      <c r="AC150" s="64"/>
      <c r="AD150" s="64"/>
      <c r="AE150" s="64"/>
      <c r="AF150" s="64"/>
    </row>
    <row r="151" spans="1:32" s="65" customFormat="1" ht="15.75" customHeight="1">
      <c r="A151" s="67" t="s">
        <v>78</v>
      </c>
      <c r="B151" s="67" t="s">
        <v>101</v>
      </c>
      <c r="C151" s="67" t="s">
        <v>312</v>
      </c>
      <c r="D151" s="67" t="s">
        <v>88</v>
      </c>
      <c r="E151" s="159" t="s">
        <v>229</v>
      </c>
      <c r="F151" s="74" t="s">
        <v>29</v>
      </c>
      <c r="G151" s="57"/>
      <c r="H151" s="74">
        <f>0.1*0.2</f>
        <v>2.0000000000000004E-2</v>
      </c>
      <c r="I151" s="57"/>
      <c r="J151" s="57"/>
      <c r="K151" s="57"/>
      <c r="L151" s="57"/>
      <c r="M151" s="78" t="s">
        <v>59</v>
      </c>
      <c r="N151" s="62"/>
      <c r="O151" s="62"/>
      <c r="P151" s="71">
        <f>IF(F151="Per bed",G151*$J$6,IF(F151="Per case",H151*$J$8,IF(F151="Per Bed-Day",I151*$J$7,IF(F151="Per equipment",J151*$P$149,IF(F151="Per centre",$E$6*K151,"")))))</f>
        <v>0.85714285714285721</v>
      </c>
      <c r="Q151" s="76">
        <f t="shared" si="12"/>
        <v>1</v>
      </c>
      <c r="R151" s="77"/>
      <c r="S151" s="77"/>
      <c r="T151" s="64"/>
      <c r="U151" s="64"/>
      <c r="V151" s="64"/>
      <c r="W151" s="64"/>
      <c r="X151" s="64" t="s">
        <v>229</v>
      </c>
      <c r="Y151" s="64"/>
      <c r="Z151" s="64"/>
      <c r="AA151" s="64"/>
      <c r="AB151" s="64"/>
      <c r="AC151" s="64"/>
      <c r="AD151" s="64"/>
      <c r="AE151" s="64"/>
      <c r="AF151" s="64"/>
    </row>
    <row r="152" spans="1:32" s="65" customFormat="1" ht="15.75" customHeight="1">
      <c r="A152" s="55" t="s">
        <v>78</v>
      </c>
      <c r="B152" s="55" t="s">
        <v>101</v>
      </c>
      <c r="C152" s="55" t="s">
        <v>313</v>
      </c>
      <c r="D152" s="55" t="s">
        <v>195</v>
      </c>
      <c r="E152" s="153" t="s">
        <v>230</v>
      </c>
      <c r="F152" s="56" t="s">
        <v>31</v>
      </c>
      <c r="G152" s="57"/>
      <c r="H152" s="57"/>
      <c r="I152" s="57"/>
      <c r="J152" s="57"/>
      <c r="K152" s="74">
        <v>1</v>
      </c>
      <c r="L152" s="69"/>
      <c r="M152" s="59"/>
      <c r="N152" s="60"/>
      <c r="O152" s="60"/>
      <c r="P152" s="61">
        <f>IF(F152="Per bed",G152*$J$6,IF(F152="Per case",H152*$J$8,IF(F152="Per Bed-Day",I152*$J$7,IF(F152="Per centre",$E$6*K152,""))))</f>
        <v>3</v>
      </c>
      <c r="Q152" s="61">
        <f>ROUNDUP(SUM(O152:P152),0)</f>
        <v>3</v>
      </c>
      <c r="R152" s="63">
        <v>1384.8236632537</v>
      </c>
      <c r="S152" s="63"/>
      <c r="T152" s="64"/>
      <c r="U152" s="64"/>
      <c r="V152" s="64"/>
      <c r="W152" s="64"/>
      <c r="X152" s="64" t="s">
        <v>230</v>
      </c>
      <c r="Y152" s="64"/>
      <c r="Z152" s="64"/>
      <c r="AA152" s="64"/>
      <c r="AB152" s="64"/>
      <c r="AC152" s="64"/>
      <c r="AD152" s="64"/>
      <c r="AE152" s="64"/>
      <c r="AF152" s="64"/>
    </row>
    <row r="153" spans="1:32" s="8" customFormat="1" ht="15.75" customHeight="1">
      <c r="A153" s="89" t="s">
        <v>78</v>
      </c>
      <c r="B153" s="89" t="s">
        <v>101</v>
      </c>
      <c r="C153" s="89" t="s">
        <v>313</v>
      </c>
      <c r="D153" s="89" t="s">
        <v>88</v>
      </c>
      <c r="E153" s="162" t="s">
        <v>231</v>
      </c>
      <c r="F153" s="68" t="s">
        <v>64</v>
      </c>
      <c r="G153" s="57"/>
      <c r="H153" s="57"/>
      <c r="I153" s="74">
        <v>0.01</v>
      </c>
      <c r="J153" s="57"/>
      <c r="K153" s="69"/>
      <c r="L153" s="69"/>
      <c r="M153" s="86" t="s">
        <v>65</v>
      </c>
      <c r="N153" s="62"/>
      <c r="O153" s="62"/>
      <c r="P153" s="71">
        <f>IF(F153="Per bed",G153*$J$6,IF(F153="Per case",H153*$J$8,IF(F153="Per Bed-Day",I153*$J$7,IF(F153="Per equipment",J153*$P$152,IF(F153="Per centre",$E$6*K153,"")))))</f>
        <v>6</v>
      </c>
      <c r="Q153" s="76">
        <f>ROUNDUP(SUM(O153:P153),0)</f>
        <v>6</v>
      </c>
      <c r="R153" s="77"/>
      <c r="S153" s="77"/>
      <c r="W153" s="85"/>
      <c r="X153" s="54" t="s">
        <v>231</v>
      </c>
      <c r="Y153" s="54"/>
      <c r="Z153" s="54"/>
      <c r="AA153" s="54"/>
      <c r="AB153" s="54"/>
      <c r="AC153" s="54"/>
      <c r="AD153" s="54"/>
      <c r="AE153" s="54"/>
      <c r="AF153" s="54"/>
    </row>
    <row r="154" spans="1:32" s="8" customFormat="1" ht="15.75" customHeight="1">
      <c r="A154" s="89" t="s">
        <v>78</v>
      </c>
      <c r="B154" s="89" t="s">
        <v>101</v>
      </c>
      <c r="C154" s="89" t="s">
        <v>313</v>
      </c>
      <c r="D154" s="89" t="s">
        <v>88</v>
      </c>
      <c r="E154" s="162" t="s">
        <v>43</v>
      </c>
      <c r="F154" s="68" t="s">
        <v>29</v>
      </c>
      <c r="G154" s="57"/>
      <c r="H154" s="74">
        <v>0.01</v>
      </c>
      <c r="I154" s="57"/>
      <c r="J154" s="57"/>
      <c r="K154" s="69"/>
      <c r="L154" s="69"/>
      <c r="M154" s="86" t="s">
        <v>65</v>
      </c>
      <c r="N154" s="62"/>
      <c r="O154" s="62"/>
      <c r="P154" s="71">
        <f>IF(F154="Per bed",G154*$J$6,IF(F154="Per case",H154*$J$8,IF(F154="Per Bed-Day",I154*$J$7,IF(F154="Per equipment",J154*$P$152,IF(F154="Per centre",$E$6*K154,"")))))</f>
        <v>0.42857142857142855</v>
      </c>
      <c r="Q154" s="76">
        <f>ROUNDUP(SUM(O154:P154),0)</f>
        <v>1</v>
      </c>
      <c r="R154" s="77">
        <v>8.9373601789709252</v>
      </c>
      <c r="S154" s="77"/>
      <c r="W154" s="85"/>
      <c r="X154" s="54" t="s">
        <v>43</v>
      </c>
      <c r="Y154" s="54"/>
      <c r="Z154" s="54"/>
      <c r="AA154" s="54"/>
      <c r="AB154" s="54"/>
      <c r="AC154" s="54"/>
      <c r="AD154" s="54"/>
      <c r="AE154" s="54"/>
      <c r="AF154" s="54"/>
    </row>
    <row r="155" spans="1:32" s="65" customFormat="1" ht="15.75" customHeight="1">
      <c r="A155" s="55" t="s">
        <v>78</v>
      </c>
      <c r="B155" s="55" t="s">
        <v>201</v>
      </c>
      <c r="C155" s="55" t="s">
        <v>314</v>
      </c>
      <c r="D155" s="55" t="s">
        <v>195</v>
      </c>
      <c r="E155" s="153" t="s">
        <v>232</v>
      </c>
      <c r="F155" s="56" t="s">
        <v>31</v>
      </c>
      <c r="G155" s="57"/>
      <c r="H155" s="57"/>
      <c r="I155" s="57"/>
      <c r="J155" s="57"/>
      <c r="K155" s="74">
        <v>1</v>
      </c>
      <c r="L155" s="69"/>
      <c r="M155" s="59" t="s">
        <v>61</v>
      </c>
      <c r="N155" s="60"/>
      <c r="O155" s="60"/>
      <c r="P155" s="61">
        <f>IF(F155="Per bed",G155*$J$6,IF(F155="Per case",H155*$J$8,IF(F155="Per Bed-Day",I155*$J$7,IF(F155="Per centre",$E$6*K155,""))))</f>
        <v>3</v>
      </c>
      <c r="Q155" s="61">
        <f>ROUNDUP(SUM(O155:P155),0)</f>
        <v>3</v>
      </c>
      <c r="R155" s="63"/>
      <c r="S155" s="63"/>
      <c r="T155" s="64"/>
      <c r="U155" s="64"/>
      <c r="V155" s="64"/>
      <c r="W155" s="64"/>
      <c r="X155" s="64" t="s">
        <v>232</v>
      </c>
      <c r="Y155" s="64"/>
      <c r="Z155" s="64"/>
      <c r="AA155" s="64"/>
      <c r="AB155" s="64"/>
      <c r="AC155" s="64"/>
      <c r="AD155" s="64"/>
      <c r="AE155" s="64"/>
      <c r="AF155" s="64"/>
    </row>
    <row r="156" spans="1:32" ht="15.75" customHeight="1">
      <c r="A156" s="89" t="s">
        <v>78</v>
      </c>
      <c r="B156" s="89" t="s">
        <v>201</v>
      </c>
      <c r="C156" s="89" t="s">
        <v>314</v>
      </c>
      <c r="D156" s="89" t="s">
        <v>88</v>
      </c>
      <c r="E156" s="162" t="s">
        <v>62</v>
      </c>
      <c r="F156" s="68" t="s">
        <v>29</v>
      </c>
      <c r="G156" s="57"/>
      <c r="H156" s="74">
        <v>0.01</v>
      </c>
      <c r="I156" s="57"/>
      <c r="J156" s="57"/>
      <c r="K156" s="69"/>
      <c r="L156" s="69"/>
      <c r="M156" s="86" t="s">
        <v>63</v>
      </c>
      <c r="N156" s="62"/>
      <c r="O156" s="62"/>
      <c r="P156" s="71">
        <f>IF(F156="Per bed",G156*$J$6,IF(F156="Per case",H156*$J$8,IF(F156="Per Bed-Day",I156*$J$7,IF(F156="Per equipment",J156*$P$155,IF(F156="Per centre",$E$6*K156,"")))))</f>
        <v>0.42857142857142855</v>
      </c>
      <c r="Q156" s="76">
        <f t="shared" si="12"/>
        <v>1</v>
      </c>
      <c r="R156" s="77">
        <v>12.854700000000001</v>
      </c>
      <c r="S156" s="77"/>
      <c r="X156" s="54" t="s">
        <v>62</v>
      </c>
    </row>
    <row r="157" spans="1:32" s="65" customFormat="1" ht="15.75" customHeight="1">
      <c r="A157" s="55" t="s">
        <v>78</v>
      </c>
      <c r="B157" s="55" t="s">
        <v>104</v>
      </c>
      <c r="C157" s="55" t="s">
        <v>280</v>
      </c>
      <c r="D157" s="55" t="s">
        <v>195</v>
      </c>
      <c r="E157" s="153" t="s">
        <v>213</v>
      </c>
      <c r="F157" s="56" t="s">
        <v>31</v>
      </c>
      <c r="G157" s="57"/>
      <c r="H157" s="57"/>
      <c r="I157" s="57"/>
      <c r="J157" s="57"/>
      <c r="K157" s="74">
        <v>1</v>
      </c>
      <c r="L157" s="57"/>
      <c r="M157" s="59" t="s">
        <v>200</v>
      </c>
      <c r="N157" s="60"/>
      <c r="O157" s="60"/>
      <c r="P157" s="61">
        <f>IF(F157="Per bed",G157*$J$6,IF(F157="Per case",H157*$J$8,IF(F157="Per Bed-Day",I157*$J$7,IF(F157="Per centre",$E$6*K157,""))))</f>
        <v>3</v>
      </c>
      <c r="Q157" s="61">
        <f>ROUNDUP(SUM(O157:P157),0)</f>
        <v>3</v>
      </c>
      <c r="R157" s="63"/>
      <c r="S157" s="63"/>
      <c r="T157" s="64"/>
      <c r="U157" s="64"/>
      <c r="V157" s="64"/>
      <c r="W157" s="64"/>
      <c r="X157" s="64" t="s">
        <v>213</v>
      </c>
      <c r="Y157" s="64"/>
      <c r="Z157" s="64"/>
      <c r="AA157" s="64"/>
      <c r="AB157" s="64"/>
      <c r="AC157" s="64"/>
      <c r="AD157" s="64"/>
      <c r="AE157" s="64"/>
      <c r="AF157" s="64"/>
    </row>
    <row r="158" spans="1:32" s="65" customFormat="1" ht="15.75" customHeight="1">
      <c r="A158" s="67" t="s">
        <v>78</v>
      </c>
      <c r="B158" s="67" t="s">
        <v>104</v>
      </c>
      <c r="C158" s="67" t="s">
        <v>280</v>
      </c>
      <c r="D158" s="67" t="s">
        <v>88</v>
      </c>
      <c r="E158" s="159" t="s">
        <v>215</v>
      </c>
      <c r="F158" s="74" t="s">
        <v>29</v>
      </c>
      <c r="G158" s="57"/>
      <c r="H158" s="74">
        <v>2</v>
      </c>
      <c r="I158" s="57"/>
      <c r="J158" s="57"/>
      <c r="K158" s="57"/>
      <c r="L158" s="57"/>
      <c r="M158" s="70" t="s">
        <v>197</v>
      </c>
      <c r="N158" s="60"/>
      <c r="O158" s="60"/>
      <c r="P158" s="71">
        <f t="shared" ref="P158:P164" si="13">IF(F158="Per bed",G158*$J$6,IF(F158="Per case",H158*$J$8,IF(F158="Per Bed-Day",I158*$J$7,IF(F158="Per equipment",J158*$P$157,IF(F158="Per centre",$E$6*K158,"")))))</f>
        <v>85.714285714285708</v>
      </c>
      <c r="Q158" s="76">
        <f t="shared" si="12"/>
        <v>86</v>
      </c>
      <c r="R158" s="77"/>
      <c r="S158" s="77"/>
      <c r="T158" s="64"/>
      <c r="U158" s="64"/>
      <c r="V158" s="64"/>
      <c r="W158" s="64"/>
      <c r="X158" s="64" t="s">
        <v>215</v>
      </c>
      <c r="Y158" s="64"/>
      <c r="Z158" s="64"/>
      <c r="AA158" s="64"/>
      <c r="AB158" s="64"/>
      <c r="AC158" s="64"/>
      <c r="AD158" s="64"/>
      <c r="AE158" s="64"/>
      <c r="AF158" s="64"/>
    </row>
    <row r="159" spans="1:32" s="65" customFormat="1" ht="15.75" customHeight="1">
      <c r="A159" s="67" t="s">
        <v>78</v>
      </c>
      <c r="B159" s="67" t="s">
        <v>104</v>
      </c>
      <c r="C159" s="67" t="s">
        <v>280</v>
      </c>
      <c r="D159" s="67" t="s">
        <v>88</v>
      </c>
      <c r="E159" s="159" t="s">
        <v>214</v>
      </c>
      <c r="F159" s="74" t="s">
        <v>29</v>
      </c>
      <c r="G159" s="57"/>
      <c r="H159" s="74">
        <v>1</v>
      </c>
      <c r="I159" s="57"/>
      <c r="J159" s="57"/>
      <c r="K159" s="57"/>
      <c r="L159" s="57"/>
      <c r="M159" s="70" t="s">
        <v>198</v>
      </c>
      <c r="N159" s="60"/>
      <c r="O159" s="60"/>
      <c r="P159" s="71">
        <f t="shared" si="13"/>
        <v>42.857142857142854</v>
      </c>
      <c r="Q159" s="76">
        <f t="shared" si="12"/>
        <v>43</v>
      </c>
      <c r="R159" s="77"/>
      <c r="S159" s="77"/>
      <c r="T159" s="64"/>
      <c r="U159" s="64"/>
      <c r="V159" s="64"/>
      <c r="W159" s="64"/>
      <c r="X159" s="64" t="s">
        <v>214</v>
      </c>
      <c r="Y159" s="64"/>
      <c r="Z159" s="64"/>
      <c r="AA159" s="64"/>
      <c r="AB159" s="64"/>
      <c r="AC159" s="64"/>
      <c r="AD159" s="64"/>
      <c r="AE159" s="64"/>
      <c r="AF159" s="64"/>
    </row>
    <row r="160" spans="1:32" s="65" customFormat="1" ht="15.75" customHeight="1">
      <c r="A160" s="67" t="s">
        <v>78</v>
      </c>
      <c r="B160" s="67" t="s">
        <v>104</v>
      </c>
      <c r="C160" s="67" t="s">
        <v>280</v>
      </c>
      <c r="D160" s="67" t="s">
        <v>88</v>
      </c>
      <c r="E160" s="159" t="s">
        <v>216</v>
      </c>
      <c r="F160" s="74" t="s">
        <v>30</v>
      </c>
      <c r="G160" s="69"/>
      <c r="H160" s="69"/>
      <c r="I160" s="69"/>
      <c r="J160" s="68">
        <v>2</v>
      </c>
      <c r="K160" s="69"/>
      <c r="L160" s="69"/>
      <c r="M160" s="70" t="s">
        <v>199</v>
      </c>
      <c r="N160" s="60"/>
      <c r="O160" s="60"/>
      <c r="P160" s="71">
        <f t="shared" si="13"/>
        <v>6</v>
      </c>
      <c r="Q160" s="76">
        <f t="shared" si="12"/>
        <v>6</v>
      </c>
      <c r="R160" s="77"/>
      <c r="S160" s="77"/>
      <c r="T160" s="64"/>
      <c r="U160" s="64"/>
      <c r="V160" s="64"/>
      <c r="W160" s="64"/>
      <c r="X160" s="64" t="s">
        <v>216</v>
      </c>
      <c r="Y160" s="64"/>
      <c r="Z160" s="64"/>
      <c r="AA160" s="64"/>
      <c r="AB160" s="64"/>
      <c r="AC160" s="64"/>
      <c r="AD160" s="64"/>
      <c r="AE160" s="64"/>
      <c r="AF160" s="64"/>
    </row>
    <row r="161" spans="1:32" s="65" customFormat="1" ht="15.75" customHeight="1">
      <c r="A161" s="67" t="s">
        <v>78</v>
      </c>
      <c r="B161" s="67" t="s">
        <v>104</v>
      </c>
      <c r="C161" s="67" t="s">
        <v>280</v>
      </c>
      <c r="D161" s="67" t="s">
        <v>88</v>
      </c>
      <c r="E161" s="159" t="s">
        <v>217</v>
      </c>
      <c r="F161" s="74" t="s">
        <v>30</v>
      </c>
      <c r="G161" s="69"/>
      <c r="H161" s="69"/>
      <c r="I161" s="69"/>
      <c r="J161" s="68">
        <v>2</v>
      </c>
      <c r="K161" s="69"/>
      <c r="L161" s="69"/>
      <c r="M161" s="70" t="s">
        <v>199</v>
      </c>
      <c r="N161" s="60"/>
      <c r="O161" s="60"/>
      <c r="P161" s="71">
        <f t="shared" si="13"/>
        <v>6</v>
      </c>
      <c r="Q161" s="76">
        <f t="shared" si="12"/>
        <v>6</v>
      </c>
      <c r="R161" s="77"/>
      <c r="S161" s="77"/>
      <c r="T161" s="64"/>
      <c r="U161" s="64"/>
      <c r="V161" s="64"/>
      <c r="W161" s="64"/>
      <c r="X161" s="64" t="s">
        <v>217</v>
      </c>
      <c r="Y161" s="64"/>
      <c r="Z161" s="64"/>
      <c r="AA161" s="64"/>
      <c r="AB161" s="64"/>
      <c r="AC161" s="64"/>
      <c r="AD161" s="64"/>
      <c r="AE161" s="64"/>
      <c r="AF161" s="64"/>
    </row>
    <row r="162" spans="1:32" s="65" customFormat="1" ht="15.75" customHeight="1">
      <c r="A162" s="67" t="s">
        <v>78</v>
      </c>
      <c r="B162" s="67" t="s">
        <v>104</v>
      </c>
      <c r="C162" s="67" t="s">
        <v>280</v>
      </c>
      <c r="D162" s="67" t="s">
        <v>88</v>
      </c>
      <c r="E162" s="159" t="s">
        <v>218</v>
      </c>
      <c r="F162" s="74" t="s">
        <v>30</v>
      </c>
      <c r="G162" s="69"/>
      <c r="H162" s="69"/>
      <c r="I162" s="69"/>
      <c r="J162" s="68">
        <v>2</v>
      </c>
      <c r="K162" s="69"/>
      <c r="L162" s="69"/>
      <c r="M162" s="70" t="s">
        <v>199</v>
      </c>
      <c r="N162" s="60"/>
      <c r="O162" s="60"/>
      <c r="P162" s="71">
        <f t="shared" si="13"/>
        <v>6</v>
      </c>
      <c r="Q162" s="76">
        <f t="shared" si="12"/>
        <v>6</v>
      </c>
      <c r="R162" s="77"/>
      <c r="S162" s="77"/>
      <c r="T162" s="64"/>
      <c r="U162" s="64"/>
      <c r="V162" s="64"/>
      <c r="W162" s="64"/>
      <c r="X162" s="64" t="s">
        <v>218</v>
      </c>
      <c r="Y162" s="64"/>
      <c r="Z162" s="64"/>
      <c r="AA162" s="64"/>
      <c r="AB162" s="64"/>
      <c r="AC162" s="64"/>
      <c r="AD162" s="64"/>
      <c r="AE162" s="64"/>
      <c r="AF162" s="64"/>
    </row>
    <row r="163" spans="1:32" s="65" customFormat="1" ht="15.75" customHeight="1">
      <c r="A163" s="67" t="s">
        <v>78</v>
      </c>
      <c r="B163" s="67" t="s">
        <v>104</v>
      </c>
      <c r="C163" s="67" t="s">
        <v>280</v>
      </c>
      <c r="D163" s="67" t="s">
        <v>88</v>
      </c>
      <c r="E163" s="159" t="s">
        <v>86</v>
      </c>
      <c r="F163" s="74" t="s">
        <v>29</v>
      </c>
      <c r="G163" s="57"/>
      <c r="H163" s="74">
        <v>2</v>
      </c>
      <c r="I163" s="57"/>
      <c r="J163" s="57"/>
      <c r="K163" s="57"/>
      <c r="L163" s="57"/>
      <c r="M163" s="86" t="s">
        <v>196</v>
      </c>
      <c r="N163" s="60"/>
      <c r="O163" s="60"/>
      <c r="P163" s="71">
        <f t="shared" si="13"/>
        <v>85.714285714285708</v>
      </c>
      <c r="Q163" s="76">
        <f t="shared" si="12"/>
        <v>86</v>
      </c>
      <c r="R163" s="77"/>
      <c r="S163" s="77"/>
      <c r="T163" s="64"/>
      <c r="U163" s="64"/>
      <c r="V163" s="64"/>
      <c r="W163" s="64"/>
      <c r="X163" s="64" t="s">
        <v>86</v>
      </c>
      <c r="Y163" s="64"/>
      <c r="Z163" s="64"/>
      <c r="AA163" s="64"/>
      <c r="AB163" s="64"/>
      <c r="AC163" s="64"/>
      <c r="AD163" s="64"/>
      <c r="AE163" s="64"/>
      <c r="AF163" s="64"/>
    </row>
    <row r="164" spans="1:32" s="65" customFormat="1" ht="15.75" customHeight="1">
      <c r="A164" s="67" t="s">
        <v>78</v>
      </c>
      <c r="B164" s="67" t="s">
        <v>104</v>
      </c>
      <c r="C164" s="67" t="s">
        <v>280</v>
      </c>
      <c r="D164" s="67" t="s">
        <v>88</v>
      </c>
      <c r="E164" s="159" t="s">
        <v>87</v>
      </c>
      <c r="F164" s="74" t="s">
        <v>29</v>
      </c>
      <c r="G164" s="57"/>
      <c r="H164" s="74">
        <v>2</v>
      </c>
      <c r="I164" s="57"/>
      <c r="J164" s="57"/>
      <c r="K164" s="57"/>
      <c r="L164" s="57"/>
      <c r="M164" s="86" t="s">
        <v>196</v>
      </c>
      <c r="N164" s="60"/>
      <c r="O164" s="60"/>
      <c r="P164" s="71">
        <f t="shared" si="13"/>
        <v>85.714285714285708</v>
      </c>
      <c r="Q164" s="76">
        <f t="shared" si="12"/>
        <v>86</v>
      </c>
      <c r="R164" s="77"/>
      <c r="S164" s="77"/>
      <c r="T164" s="64"/>
      <c r="U164" s="64"/>
      <c r="V164" s="64"/>
      <c r="W164" s="64"/>
      <c r="X164" s="64" t="s">
        <v>87</v>
      </c>
      <c r="Y164" s="64"/>
      <c r="Z164" s="64"/>
      <c r="AA164" s="64"/>
      <c r="AB164" s="64"/>
      <c r="AC164" s="64"/>
      <c r="AD164" s="64"/>
      <c r="AE164" s="64"/>
      <c r="AF164" s="64"/>
    </row>
    <row r="165" spans="1:32" s="65" customFormat="1" ht="15.75" customHeight="1">
      <c r="A165" s="55" t="s">
        <v>78</v>
      </c>
      <c r="B165" s="55" t="s">
        <v>101</v>
      </c>
      <c r="C165" s="55" t="s">
        <v>316</v>
      </c>
      <c r="D165" s="55" t="s">
        <v>195</v>
      </c>
      <c r="E165" s="153" t="s">
        <v>60</v>
      </c>
      <c r="F165" s="56" t="s">
        <v>31</v>
      </c>
      <c r="G165" s="57"/>
      <c r="H165" s="57"/>
      <c r="I165" s="57"/>
      <c r="J165" s="57"/>
      <c r="K165" s="74">
        <v>2</v>
      </c>
      <c r="L165" s="57"/>
      <c r="M165" s="59"/>
      <c r="N165" s="60"/>
      <c r="O165" s="60"/>
      <c r="P165" s="61">
        <f>IF(F165="Per bed",G165*$J$6,IF(F165="Per case",H165*$J$8,IF(F165="Per Bed-Day",I165*$J$7,IF(F165="Per centre",$E$6*K165,""))))</f>
        <v>6</v>
      </c>
      <c r="Q165" s="61">
        <f t="shared" ref="Q165:Q174" si="14">ROUNDUP(SUM(O165:P165),0)</f>
        <v>6</v>
      </c>
      <c r="R165" s="63"/>
      <c r="S165" s="63"/>
      <c r="T165" s="64"/>
      <c r="U165" s="64"/>
      <c r="V165" s="64"/>
      <c r="W165" s="64"/>
      <c r="X165" s="64" t="s">
        <v>60</v>
      </c>
      <c r="Y165" s="64"/>
      <c r="Z165" s="64"/>
      <c r="AA165" s="64"/>
      <c r="AB165" s="64"/>
      <c r="AC165" s="64"/>
      <c r="AD165" s="64"/>
      <c r="AE165" s="64"/>
      <c r="AF165" s="64"/>
    </row>
    <row r="166" spans="1:32" s="65" customFormat="1" ht="15.75" customHeight="1">
      <c r="A166" s="55" t="s">
        <v>98</v>
      </c>
      <c r="B166" s="55" t="s">
        <v>103</v>
      </c>
      <c r="C166" s="55" t="s">
        <v>317</v>
      </c>
      <c r="D166" s="55" t="s">
        <v>195</v>
      </c>
      <c r="E166" s="153" t="s">
        <v>233</v>
      </c>
      <c r="F166" s="56" t="s">
        <v>31</v>
      </c>
      <c r="G166" s="57"/>
      <c r="H166" s="57"/>
      <c r="I166" s="57"/>
      <c r="J166" s="57"/>
      <c r="K166" s="74">
        <v>2</v>
      </c>
      <c r="L166" s="57"/>
      <c r="M166" s="59" t="s">
        <v>68</v>
      </c>
      <c r="N166" s="60"/>
      <c r="O166" s="60"/>
      <c r="P166" s="61">
        <f>IF(F166="Per bed",G166*$J$6,IF(F166="Per case",H166*$J$8,IF(F166="Per Bed-Day",I166*$J$7,IF(F166="Per centre",$E$6*K166,""))))</f>
        <v>6</v>
      </c>
      <c r="Q166" s="61">
        <f t="shared" si="14"/>
        <v>6</v>
      </c>
      <c r="R166" s="63">
        <v>125</v>
      </c>
      <c r="S166" s="63"/>
      <c r="T166" s="64"/>
      <c r="U166" s="64"/>
      <c r="V166" s="64"/>
      <c r="W166" s="64"/>
      <c r="X166" s="64" t="s">
        <v>233</v>
      </c>
      <c r="Y166" s="64"/>
      <c r="Z166" s="64"/>
      <c r="AA166" s="64"/>
      <c r="AB166" s="64"/>
      <c r="AC166" s="64"/>
      <c r="AD166" s="64"/>
      <c r="AE166" s="64"/>
      <c r="AF166" s="64"/>
    </row>
    <row r="167" spans="1:32" s="65" customFormat="1" ht="15.75" customHeight="1">
      <c r="A167" s="55" t="s">
        <v>98</v>
      </c>
      <c r="B167" s="55" t="s">
        <v>103</v>
      </c>
      <c r="C167" s="55" t="s">
        <v>318</v>
      </c>
      <c r="D167" s="55" t="s">
        <v>195</v>
      </c>
      <c r="E167" s="153" t="s">
        <v>69</v>
      </c>
      <c r="F167" s="56" t="s">
        <v>31</v>
      </c>
      <c r="G167" s="57"/>
      <c r="H167" s="57"/>
      <c r="I167" s="57"/>
      <c r="J167" s="57"/>
      <c r="K167" s="74">
        <v>2</v>
      </c>
      <c r="L167" s="57"/>
      <c r="M167" s="59" t="s">
        <v>68</v>
      </c>
      <c r="N167" s="60"/>
      <c r="O167" s="60"/>
      <c r="P167" s="61">
        <f>IF(F167="Per bed",G167*$J$6,IF(F167="Per case",H167*$J$8,IF(F167="Per Bed-Day",I167*$J$7,IF(F167="Per centre",$E$6*K167,""))))</f>
        <v>6</v>
      </c>
      <c r="Q167" s="61">
        <f t="shared" si="14"/>
        <v>6</v>
      </c>
      <c r="R167" s="63">
        <v>90</v>
      </c>
      <c r="S167" s="63"/>
      <c r="T167" s="64"/>
      <c r="U167" s="64"/>
      <c r="V167" s="64"/>
      <c r="W167" s="64"/>
      <c r="X167" s="64" t="s">
        <v>69</v>
      </c>
      <c r="Y167" s="64"/>
      <c r="Z167" s="64"/>
      <c r="AA167" s="64"/>
      <c r="AB167" s="64"/>
      <c r="AC167" s="64"/>
      <c r="AD167" s="64"/>
      <c r="AE167" s="64"/>
      <c r="AF167" s="64"/>
    </row>
    <row r="168" spans="1:32" s="65" customFormat="1" ht="15.75" customHeight="1">
      <c r="A168" s="55" t="s">
        <v>98</v>
      </c>
      <c r="B168" s="55" t="s">
        <v>203</v>
      </c>
      <c r="C168" s="55" t="s">
        <v>319</v>
      </c>
      <c r="D168" s="55" t="s">
        <v>195</v>
      </c>
      <c r="E168" s="153" t="s">
        <v>70</v>
      </c>
      <c r="F168" s="56" t="s">
        <v>31</v>
      </c>
      <c r="G168" s="57"/>
      <c r="H168" s="57"/>
      <c r="I168" s="57"/>
      <c r="J168" s="57"/>
      <c r="K168" s="74">
        <v>1</v>
      </c>
      <c r="L168" s="57"/>
      <c r="M168" s="59"/>
      <c r="N168" s="60"/>
      <c r="O168" s="60"/>
      <c r="P168" s="61">
        <f>IF(F168="Per bed",G168*$J$6,IF(F168="Per case",H168*$J$8,IF(F168="Per Bed-Day",I168*$J$7,IF(F168="Per centre",$E$6*K168,""))))</f>
        <v>3</v>
      </c>
      <c r="Q168" s="61">
        <f t="shared" si="14"/>
        <v>3</v>
      </c>
      <c r="R168" s="63">
        <v>500</v>
      </c>
      <c r="S168" s="63"/>
      <c r="T168" s="64"/>
      <c r="U168" s="64"/>
      <c r="V168" s="64"/>
      <c r="W168" s="64"/>
      <c r="X168" s="64" t="s">
        <v>70</v>
      </c>
      <c r="Y168" s="64"/>
      <c r="Z168" s="64"/>
      <c r="AA168" s="64"/>
      <c r="AB168" s="64"/>
      <c r="AC168" s="64"/>
      <c r="AD168" s="64"/>
      <c r="AE168" s="64"/>
      <c r="AF168" s="64"/>
    </row>
    <row r="169" spans="1:32" s="8" customFormat="1" ht="15.75" customHeight="1">
      <c r="A169" s="89" t="s">
        <v>98</v>
      </c>
      <c r="B169" s="89" t="s">
        <v>203</v>
      </c>
      <c r="C169" s="89" t="s">
        <v>319</v>
      </c>
      <c r="D169" s="89" t="s">
        <v>88</v>
      </c>
      <c r="E169" s="162" t="s">
        <v>71</v>
      </c>
      <c r="F169" s="68" t="s">
        <v>64</v>
      </c>
      <c r="G169" s="69"/>
      <c r="H169" s="69"/>
      <c r="I169" s="68">
        <v>0.5</v>
      </c>
      <c r="J169" s="69"/>
      <c r="K169" s="69"/>
      <c r="L169" s="69"/>
      <c r="M169" s="70"/>
      <c r="N169" s="62"/>
      <c r="O169" s="62"/>
      <c r="P169" s="72">
        <f t="shared" ref="P169:P174" si="15">IF(F169="Per bed",G169*$J$6,IF(F169="Per case",H169*$J$8,IF(F169="Per Bed-Day",I169*$J$7,IF(F169="Per equipment",J169*$P$168,IF(F169="Per centre",$E$6*K169,"")))))</f>
        <v>300</v>
      </c>
      <c r="Q169" s="72">
        <f>ROUNDUP(SUM(O169:P169),0)</f>
        <v>300</v>
      </c>
      <c r="R169" s="73"/>
      <c r="S169" s="73"/>
      <c r="W169" s="85"/>
      <c r="X169" s="54" t="s">
        <v>71</v>
      </c>
      <c r="Y169" s="54"/>
      <c r="Z169" s="54"/>
      <c r="AA169" s="54"/>
      <c r="AB169" s="54"/>
      <c r="AC169" s="54"/>
      <c r="AD169" s="54"/>
      <c r="AE169" s="54"/>
      <c r="AF169" s="54"/>
    </row>
    <row r="170" spans="1:32" s="8" customFormat="1" ht="15.75" customHeight="1">
      <c r="A170" s="89" t="s">
        <v>98</v>
      </c>
      <c r="B170" s="89" t="s">
        <v>203</v>
      </c>
      <c r="C170" s="89" t="s">
        <v>319</v>
      </c>
      <c r="D170" s="89" t="s">
        <v>88</v>
      </c>
      <c r="E170" s="162" t="s">
        <v>72</v>
      </c>
      <c r="F170" s="68" t="s">
        <v>64</v>
      </c>
      <c r="G170" s="69"/>
      <c r="H170" s="69"/>
      <c r="I170" s="68">
        <v>0.5</v>
      </c>
      <c r="J170" s="69"/>
      <c r="K170" s="69"/>
      <c r="L170" s="69"/>
      <c r="M170" s="70"/>
      <c r="N170" s="62"/>
      <c r="O170" s="62"/>
      <c r="P170" s="72">
        <f t="shared" si="15"/>
        <v>300</v>
      </c>
      <c r="Q170" s="72">
        <f t="shared" si="14"/>
        <v>300</v>
      </c>
      <c r="R170" s="73"/>
      <c r="S170" s="73"/>
      <c r="W170" s="85"/>
      <c r="X170" s="54" t="s">
        <v>72</v>
      </c>
      <c r="Y170" s="54"/>
      <c r="Z170" s="54"/>
      <c r="AA170" s="54"/>
      <c r="AB170" s="54"/>
      <c r="AC170" s="54"/>
      <c r="AD170" s="54"/>
      <c r="AE170" s="54"/>
      <c r="AF170" s="54"/>
    </row>
    <row r="171" spans="1:32" s="8" customFormat="1" ht="15.75" customHeight="1">
      <c r="A171" s="89" t="s">
        <v>98</v>
      </c>
      <c r="B171" s="89" t="s">
        <v>203</v>
      </c>
      <c r="C171" s="89" t="s">
        <v>319</v>
      </c>
      <c r="D171" s="89" t="s">
        <v>88</v>
      </c>
      <c r="E171" s="162" t="s">
        <v>73</v>
      </c>
      <c r="F171" s="68" t="s">
        <v>64</v>
      </c>
      <c r="G171" s="69"/>
      <c r="H171" s="69"/>
      <c r="I171" s="68">
        <v>0.5</v>
      </c>
      <c r="J171" s="69"/>
      <c r="K171" s="69"/>
      <c r="L171" s="69"/>
      <c r="M171" s="70"/>
      <c r="N171" s="62"/>
      <c r="O171" s="62"/>
      <c r="P171" s="72">
        <f t="shared" si="15"/>
        <v>300</v>
      </c>
      <c r="Q171" s="72">
        <f t="shared" si="14"/>
        <v>300</v>
      </c>
      <c r="R171" s="73"/>
      <c r="S171" s="73"/>
      <c r="W171" s="85"/>
      <c r="X171" s="54" t="s">
        <v>73</v>
      </c>
      <c r="Y171" s="54"/>
      <c r="Z171" s="54"/>
      <c r="AA171" s="54"/>
      <c r="AB171" s="54"/>
      <c r="AC171" s="54"/>
      <c r="AD171" s="54"/>
      <c r="AE171" s="54"/>
      <c r="AF171" s="54"/>
    </row>
    <row r="172" spans="1:32" s="8" customFormat="1" ht="15.75" customHeight="1">
      <c r="A172" s="89" t="s">
        <v>98</v>
      </c>
      <c r="B172" s="89" t="s">
        <v>203</v>
      </c>
      <c r="C172" s="89" t="s">
        <v>319</v>
      </c>
      <c r="D172" s="89" t="s">
        <v>88</v>
      </c>
      <c r="E172" s="162" t="s">
        <v>74</v>
      </c>
      <c r="F172" s="68" t="s">
        <v>64</v>
      </c>
      <c r="G172" s="69"/>
      <c r="H172" s="69"/>
      <c r="I172" s="68">
        <v>0.5</v>
      </c>
      <c r="J172" s="69"/>
      <c r="K172" s="69"/>
      <c r="L172" s="69"/>
      <c r="M172" s="70"/>
      <c r="N172" s="62"/>
      <c r="O172" s="62"/>
      <c r="P172" s="72">
        <f t="shared" si="15"/>
        <v>300</v>
      </c>
      <c r="Q172" s="72">
        <f t="shared" si="14"/>
        <v>300</v>
      </c>
      <c r="R172" s="73"/>
      <c r="S172" s="73"/>
      <c r="W172" s="85"/>
      <c r="X172" s="54" t="s">
        <v>74</v>
      </c>
      <c r="Y172" s="54"/>
      <c r="Z172" s="54"/>
      <c r="AA172" s="54"/>
      <c r="AB172" s="54"/>
      <c r="AC172" s="54"/>
      <c r="AD172" s="54"/>
      <c r="AE172" s="54"/>
      <c r="AF172" s="54"/>
    </row>
    <row r="173" spans="1:32" s="8" customFormat="1" ht="15.75" customHeight="1">
      <c r="A173" s="89" t="s">
        <v>98</v>
      </c>
      <c r="B173" s="89" t="s">
        <v>203</v>
      </c>
      <c r="C173" s="89" t="s">
        <v>319</v>
      </c>
      <c r="D173" s="89" t="s">
        <v>195</v>
      </c>
      <c r="E173" s="162" t="s">
        <v>75</v>
      </c>
      <c r="F173" s="68" t="s">
        <v>31</v>
      </c>
      <c r="G173" s="57"/>
      <c r="H173" s="57"/>
      <c r="I173" s="57"/>
      <c r="J173" s="57"/>
      <c r="K173" s="74">
        <v>1</v>
      </c>
      <c r="L173" s="69"/>
      <c r="M173" s="70"/>
      <c r="N173" s="62"/>
      <c r="O173" s="62"/>
      <c r="P173" s="72">
        <f t="shared" si="15"/>
        <v>3</v>
      </c>
      <c r="Q173" s="72">
        <f t="shared" si="14"/>
        <v>3</v>
      </c>
      <c r="R173" s="73"/>
      <c r="S173" s="73"/>
      <c r="W173" s="85"/>
      <c r="X173" s="54" t="s">
        <v>75</v>
      </c>
      <c r="Y173" s="54"/>
      <c r="Z173" s="54"/>
      <c r="AA173" s="54"/>
      <c r="AB173" s="54"/>
      <c r="AC173" s="54"/>
      <c r="AD173" s="54"/>
      <c r="AE173" s="54"/>
      <c r="AF173" s="54"/>
    </row>
    <row r="174" spans="1:32" s="8" customFormat="1" ht="15.75" customHeight="1">
      <c r="A174" s="89" t="s">
        <v>98</v>
      </c>
      <c r="B174" s="89" t="s">
        <v>203</v>
      </c>
      <c r="C174" s="89" t="s">
        <v>319</v>
      </c>
      <c r="D174" s="89" t="s">
        <v>195</v>
      </c>
      <c r="E174" s="162" t="s">
        <v>76</v>
      </c>
      <c r="F174" s="68" t="s">
        <v>31</v>
      </c>
      <c r="G174" s="57"/>
      <c r="H174" s="57"/>
      <c r="I174" s="57"/>
      <c r="J174" s="57"/>
      <c r="K174" s="74">
        <v>1</v>
      </c>
      <c r="L174" s="69"/>
      <c r="M174" s="70"/>
      <c r="N174" s="62"/>
      <c r="O174" s="62"/>
      <c r="P174" s="72">
        <f t="shared" si="15"/>
        <v>3</v>
      </c>
      <c r="Q174" s="72">
        <f t="shared" si="14"/>
        <v>3</v>
      </c>
      <c r="R174" s="73"/>
      <c r="S174" s="73"/>
      <c r="W174" s="85"/>
      <c r="X174" s="54" t="s">
        <v>76</v>
      </c>
      <c r="Y174" s="54"/>
      <c r="Z174" s="54"/>
      <c r="AA174" s="54"/>
      <c r="AB174" s="54"/>
      <c r="AC174" s="54"/>
      <c r="AD174" s="54"/>
      <c r="AE174" s="54"/>
      <c r="AF174" s="54"/>
    </row>
    <row r="175" spans="1:32" ht="15.75" customHeight="1">
      <c r="M175" s="91"/>
    </row>
  </sheetData>
  <autoFilter ref="A10:AF174"/>
  <pageMargins left="0.75" right="0.75" top="1" bottom="1" header="0.3" footer="0.3"/>
  <pageSetup scale="3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0"/>
  <sheetViews>
    <sheetView showGridLines="0" zoomScale="75" zoomScaleNormal="55" workbookViewId="0">
      <pane ySplit="3" topLeftCell="A4" activePane="bottomLeft" state="frozen"/>
      <selection pane="bottomLeft" activeCell="K4" sqref="K4"/>
    </sheetView>
  </sheetViews>
  <sheetFormatPr baseColWidth="10" defaultColWidth="10.5" defaultRowHeight="14.5"/>
  <cols>
    <col min="1" max="1" width="10" style="218" customWidth="1"/>
    <col min="2" max="2" width="11.83203125" style="218" customWidth="1"/>
    <col min="3" max="3" width="11.5" style="218" customWidth="1"/>
    <col min="4" max="4" width="15.83203125" style="218" hidden="1" customWidth="1"/>
    <col min="5" max="5" width="60.83203125" style="265" customWidth="1"/>
    <col min="6" max="6" width="42" style="218" customWidth="1"/>
    <col min="7" max="8" width="13.33203125" style="287" customWidth="1"/>
    <col min="9" max="9" width="13.6640625" style="287" customWidth="1"/>
    <col min="10" max="11" width="13.5" style="217" customWidth="1"/>
    <col min="12" max="12" width="15.5" style="217" customWidth="1"/>
    <col min="13" max="13" width="9.33203125" style="217" customWidth="1"/>
    <col min="14" max="14" width="12" style="266" customWidth="1"/>
    <col min="15" max="15" width="42.6640625" style="168" customWidth="1"/>
    <col min="16" max="16" width="8.1640625" style="217" customWidth="1"/>
    <col min="17" max="17" width="12.33203125" style="167" customWidth="1"/>
    <col min="18" max="18" width="8.83203125" style="167" customWidth="1"/>
    <col min="19" max="21" width="10.5" style="167"/>
    <col min="22" max="22" width="10.5" style="217"/>
    <col min="23" max="23" width="34.33203125" style="218" customWidth="1"/>
    <col min="24" max="258" width="10.5" style="218"/>
    <col min="259" max="259" width="24.5" style="218" customWidth="1"/>
    <col min="260" max="260" width="10.83203125" style="218" customWidth="1"/>
    <col min="261" max="261" width="17" style="218" customWidth="1"/>
    <col min="262" max="262" width="16.5" style="218" customWidth="1"/>
    <col min="263" max="263" width="10.83203125" style="218" customWidth="1"/>
    <col min="264" max="514" width="10.5" style="218"/>
    <col min="515" max="515" width="24.5" style="218" customWidth="1"/>
    <col min="516" max="516" width="10.83203125" style="218" customWidth="1"/>
    <col min="517" max="517" width="17" style="218" customWidth="1"/>
    <col min="518" max="518" width="16.5" style="218" customWidth="1"/>
    <col min="519" max="519" width="10.83203125" style="218" customWidth="1"/>
    <col min="520" max="770" width="10.5" style="218"/>
    <col min="771" max="771" width="24.5" style="218" customWidth="1"/>
    <col min="772" max="772" width="10.83203125" style="218" customWidth="1"/>
    <col min="773" max="773" width="17" style="218" customWidth="1"/>
    <col min="774" max="774" width="16.5" style="218" customWidth="1"/>
    <col min="775" max="775" width="10.83203125" style="218" customWidth="1"/>
    <col min="776" max="1026" width="10.5" style="218"/>
    <col min="1027" max="1027" width="24.5" style="218" customWidth="1"/>
    <col min="1028" max="1028" width="10.83203125" style="218" customWidth="1"/>
    <col min="1029" max="1029" width="17" style="218" customWidth="1"/>
    <col min="1030" max="1030" width="16.5" style="218" customWidth="1"/>
    <col min="1031" max="1031" width="10.83203125" style="218" customWidth="1"/>
    <col min="1032" max="1282" width="10.5" style="218"/>
    <col min="1283" max="1283" width="24.5" style="218" customWidth="1"/>
    <col min="1284" max="1284" width="10.83203125" style="218" customWidth="1"/>
    <col min="1285" max="1285" width="17" style="218" customWidth="1"/>
    <col min="1286" max="1286" width="16.5" style="218" customWidth="1"/>
    <col min="1287" max="1287" width="10.83203125" style="218" customWidth="1"/>
    <col min="1288" max="1538" width="10.5" style="218"/>
    <col min="1539" max="1539" width="24.5" style="218" customWidth="1"/>
    <col min="1540" max="1540" width="10.83203125" style="218" customWidth="1"/>
    <col min="1541" max="1541" width="17" style="218" customWidth="1"/>
    <col min="1542" max="1542" width="16.5" style="218" customWidth="1"/>
    <col min="1543" max="1543" width="10.83203125" style="218" customWidth="1"/>
    <col min="1544" max="1794" width="10.5" style="218"/>
    <col min="1795" max="1795" width="24.5" style="218" customWidth="1"/>
    <col min="1796" max="1796" width="10.83203125" style="218" customWidth="1"/>
    <col min="1797" max="1797" width="17" style="218" customWidth="1"/>
    <col min="1798" max="1798" width="16.5" style="218" customWidth="1"/>
    <col min="1799" max="1799" width="10.83203125" style="218" customWidth="1"/>
    <col min="1800" max="2050" width="10.5" style="218"/>
    <col min="2051" max="2051" width="24.5" style="218" customWidth="1"/>
    <col min="2052" max="2052" width="10.83203125" style="218" customWidth="1"/>
    <col min="2053" max="2053" width="17" style="218" customWidth="1"/>
    <col min="2054" max="2054" width="16.5" style="218" customWidth="1"/>
    <col min="2055" max="2055" width="10.83203125" style="218" customWidth="1"/>
    <col min="2056" max="2306" width="10.5" style="218"/>
    <col min="2307" max="2307" width="24.5" style="218" customWidth="1"/>
    <col min="2308" max="2308" width="10.83203125" style="218" customWidth="1"/>
    <col min="2309" max="2309" width="17" style="218" customWidth="1"/>
    <col min="2310" max="2310" width="16.5" style="218" customWidth="1"/>
    <col min="2311" max="2311" width="10.83203125" style="218" customWidth="1"/>
    <col min="2312" max="2562" width="10.5" style="218"/>
    <col min="2563" max="2563" width="24.5" style="218" customWidth="1"/>
    <col min="2564" max="2564" width="10.83203125" style="218" customWidth="1"/>
    <col min="2565" max="2565" width="17" style="218" customWidth="1"/>
    <col min="2566" max="2566" width="16.5" style="218" customWidth="1"/>
    <col min="2567" max="2567" width="10.83203125" style="218" customWidth="1"/>
    <col min="2568" max="2818" width="10.5" style="218"/>
    <col min="2819" max="2819" width="24.5" style="218" customWidth="1"/>
    <col min="2820" max="2820" width="10.83203125" style="218" customWidth="1"/>
    <col min="2821" max="2821" width="17" style="218" customWidth="1"/>
    <col min="2822" max="2822" width="16.5" style="218" customWidth="1"/>
    <col min="2823" max="2823" width="10.83203125" style="218" customWidth="1"/>
    <col min="2824" max="3074" width="10.5" style="218"/>
    <col min="3075" max="3075" width="24.5" style="218" customWidth="1"/>
    <col min="3076" max="3076" width="10.83203125" style="218" customWidth="1"/>
    <col min="3077" max="3077" width="17" style="218" customWidth="1"/>
    <col min="3078" max="3078" width="16.5" style="218" customWidth="1"/>
    <col min="3079" max="3079" width="10.83203125" style="218" customWidth="1"/>
    <col min="3080" max="3330" width="10.5" style="218"/>
    <col min="3331" max="3331" width="24.5" style="218" customWidth="1"/>
    <col min="3332" max="3332" width="10.83203125" style="218" customWidth="1"/>
    <col min="3333" max="3333" width="17" style="218" customWidth="1"/>
    <col min="3334" max="3334" width="16.5" style="218" customWidth="1"/>
    <col min="3335" max="3335" width="10.83203125" style="218" customWidth="1"/>
    <col min="3336" max="3586" width="10.5" style="218"/>
    <col min="3587" max="3587" width="24.5" style="218" customWidth="1"/>
    <col min="3588" max="3588" width="10.83203125" style="218" customWidth="1"/>
    <col min="3589" max="3589" width="17" style="218" customWidth="1"/>
    <col min="3590" max="3590" width="16.5" style="218" customWidth="1"/>
    <col min="3591" max="3591" width="10.83203125" style="218" customWidth="1"/>
    <col min="3592" max="3842" width="10.5" style="218"/>
    <col min="3843" max="3843" width="24.5" style="218" customWidth="1"/>
    <col min="3844" max="3844" width="10.83203125" style="218" customWidth="1"/>
    <col min="3845" max="3845" width="17" style="218" customWidth="1"/>
    <col min="3846" max="3846" width="16.5" style="218" customWidth="1"/>
    <col min="3847" max="3847" width="10.83203125" style="218" customWidth="1"/>
    <col min="3848" max="4098" width="10.5" style="218"/>
    <col min="4099" max="4099" width="24.5" style="218" customWidth="1"/>
    <col min="4100" max="4100" width="10.83203125" style="218" customWidth="1"/>
    <col min="4101" max="4101" width="17" style="218" customWidth="1"/>
    <col min="4102" max="4102" width="16.5" style="218" customWidth="1"/>
    <col min="4103" max="4103" width="10.83203125" style="218" customWidth="1"/>
    <col min="4104" max="4354" width="10.5" style="218"/>
    <col min="4355" max="4355" width="24.5" style="218" customWidth="1"/>
    <col min="4356" max="4356" width="10.83203125" style="218" customWidth="1"/>
    <col min="4357" max="4357" width="17" style="218" customWidth="1"/>
    <col min="4358" max="4358" width="16.5" style="218" customWidth="1"/>
    <col min="4359" max="4359" width="10.83203125" style="218" customWidth="1"/>
    <col min="4360" max="4610" width="10.5" style="218"/>
    <col min="4611" max="4611" width="24.5" style="218" customWidth="1"/>
    <col min="4612" max="4612" width="10.83203125" style="218" customWidth="1"/>
    <col min="4613" max="4613" width="17" style="218" customWidth="1"/>
    <col min="4614" max="4614" width="16.5" style="218" customWidth="1"/>
    <col min="4615" max="4615" width="10.83203125" style="218" customWidth="1"/>
    <col min="4616" max="4866" width="10.5" style="218"/>
    <col min="4867" max="4867" width="24.5" style="218" customWidth="1"/>
    <col min="4868" max="4868" width="10.83203125" style="218" customWidth="1"/>
    <col min="4869" max="4869" width="17" style="218" customWidth="1"/>
    <col min="4870" max="4870" width="16.5" style="218" customWidth="1"/>
    <col min="4871" max="4871" width="10.83203125" style="218" customWidth="1"/>
    <col min="4872" max="5122" width="10.5" style="218"/>
    <col min="5123" max="5123" width="24.5" style="218" customWidth="1"/>
    <col min="5124" max="5124" width="10.83203125" style="218" customWidth="1"/>
    <col min="5125" max="5125" width="17" style="218" customWidth="1"/>
    <col min="5126" max="5126" width="16.5" style="218" customWidth="1"/>
    <col min="5127" max="5127" width="10.83203125" style="218" customWidth="1"/>
    <col min="5128" max="5378" width="10.5" style="218"/>
    <col min="5379" max="5379" width="24.5" style="218" customWidth="1"/>
    <col min="5380" max="5380" width="10.83203125" style="218" customWidth="1"/>
    <col min="5381" max="5381" width="17" style="218" customWidth="1"/>
    <col min="5382" max="5382" width="16.5" style="218" customWidth="1"/>
    <col min="5383" max="5383" width="10.83203125" style="218" customWidth="1"/>
    <col min="5384" max="5634" width="10.5" style="218"/>
    <col min="5635" max="5635" width="24.5" style="218" customWidth="1"/>
    <col min="5636" max="5636" width="10.83203125" style="218" customWidth="1"/>
    <col min="5637" max="5637" width="17" style="218" customWidth="1"/>
    <col min="5638" max="5638" width="16.5" style="218" customWidth="1"/>
    <col min="5639" max="5639" width="10.83203125" style="218" customWidth="1"/>
    <col min="5640" max="5890" width="10.5" style="218"/>
    <col min="5891" max="5891" width="24.5" style="218" customWidth="1"/>
    <col min="5892" max="5892" width="10.83203125" style="218" customWidth="1"/>
    <col min="5893" max="5893" width="17" style="218" customWidth="1"/>
    <col min="5894" max="5894" width="16.5" style="218" customWidth="1"/>
    <col min="5895" max="5895" width="10.83203125" style="218" customWidth="1"/>
    <col min="5896" max="6146" width="10.5" style="218"/>
    <col min="6147" max="6147" width="24.5" style="218" customWidth="1"/>
    <col min="6148" max="6148" width="10.83203125" style="218" customWidth="1"/>
    <col min="6149" max="6149" width="17" style="218" customWidth="1"/>
    <col min="6150" max="6150" width="16.5" style="218" customWidth="1"/>
    <col min="6151" max="6151" width="10.83203125" style="218" customWidth="1"/>
    <col min="6152" max="6402" width="10.5" style="218"/>
    <col min="6403" max="6403" width="24.5" style="218" customWidth="1"/>
    <col min="6404" max="6404" width="10.83203125" style="218" customWidth="1"/>
    <col min="6405" max="6405" width="17" style="218" customWidth="1"/>
    <col min="6406" max="6406" width="16.5" style="218" customWidth="1"/>
    <col min="6407" max="6407" width="10.83203125" style="218" customWidth="1"/>
    <col min="6408" max="6658" width="10.5" style="218"/>
    <col min="6659" max="6659" width="24.5" style="218" customWidth="1"/>
    <col min="6660" max="6660" width="10.83203125" style="218" customWidth="1"/>
    <col min="6661" max="6661" width="17" style="218" customWidth="1"/>
    <col min="6662" max="6662" width="16.5" style="218" customWidth="1"/>
    <col min="6663" max="6663" width="10.83203125" style="218" customWidth="1"/>
    <col min="6664" max="6914" width="10.5" style="218"/>
    <col min="6915" max="6915" width="24.5" style="218" customWidth="1"/>
    <col min="6916" max="6916" width="10.83203125" style="218" customWidth="1"/>
    <col min="6917" max="6917" width="17" style="218" customWidth="1"/>
    <col min="6918" max="6918" width="16.5" style="218" customWidth="1"/>
    <col min="6919" max="6919" width="10.83203125" style="218" customWidth="1"/>
    <col min="6920" max="7170" width="10.5" style="218"/>
    <col min="7171" max="7171" width="24.5" style="218" customWidth="1"/>
    <col min="7172" max="7172" width="10.83203125" style="218" customWidth="1"/>
    <col min="7173" max="7173" width="17" style="218" customWidth="1"/>
    <col min="7174" max="7174" width="16.5" style="218" customWidth="1"/>
    <col min="7175" max="7175" width="10.83203125" style="218" customWidth="1"/>
    <col min="7176" max="7426" width="10.5" style="218"/>
    <col min="7427" max="7427" width="24.5" style="218" customWidth="1"/>
    <col min="7428" max="7428" width="10.83203125" style="218" customWidth="1"/>
    <col min="7429" max="7429" width="17" style="218" customWidth="1"/>
    <col min="7430" max="7430" width="16.5" style="218" customWidth="1"/>
    <col min="7431" max="7431" width="10.83203125" style="218" customWidth="1"/>
    <col min="7432" max="7682" width="10.5" style="218"/>
    <col min="7683" max="7683" width="24.5" style="218" customWidth="1"/>
    <col min="7684" max="7684" width="10.83203125" style="218" customWidth="1"/>
    <col min="7685" max="7685" width="17" style="218" customWidth="1"/>
    <col min="7686" max="7686" width="16.5" style="218" customWidth="1"/>
    <col min="7687" max="7687" width="10.83203125" style="218" customWidth="1"/>
    <col min="7688" max="7938" width="10.5" style="218"/>
    <col min="7939" max="7939" width="24.5" style="218" customWidth="1"/>
    <col min="7940" max="7940" width="10.83203125" style="218" customWidth="1"/>
    <col min="7941" max="7941" width="17" style="218" customWidth="1"/>
    <col min="7942" max="7942" width="16.5" style="218" customWidth="1"/>
    <col min="7943" max="7943" width="10.83203125" style="218" customWidth="1"/>
    <col min="7944" max="8194" width="10.5" style="218"/>
    <col min="8195" max="8195" width="24.5" style="218" customWidth="1"/>
    <col min="8196" max="8196" width="10.83203125" style="218" customWidth="1"/>
    <col min="8197" max="8197" width="17" style="218" customWidth="1"/>
    <col min="8198" max="8198" width="16.5" style="218" customWidth="1"/>
    <col min="8199" max="8199" width="10.83203125" style="218" customWidth="1"/>
    <col min="8200" max="8450" width="10.5" style="218"/>
    <col min="8451" max="8451" width="24.5" style="218" customWidth="1"/>
    <col min="8452" max="8452" width="10.83203125" style="218" customWidth="1"/>
    <col min="8453" max="8453" width="17" style="218" customWidth="1"/>
    <col min="8454" max="8454" width="16.5" style="218" customWidth="1"/>
    <col min="8455" max="8455" width="10.83203125" style="218" customWidth="1"/>
    <col min="8456" max="8706" width="10.5" style="218"/>
    <col min="8707" max="8707" width="24.5" style="218" customWidth="1"/>
    <col min="8708" max="8708" width="10.83203125" style="218" customWidth="1"/>
    <col min="8709" max="8709" width="17" style="218" customWidth="1"/>
    <col min="8710" max="8710" width="16.5" style="218" customWidth="1"/>
    <col min="8711" max="8711" width="10.83203125" style="218" customWidth="1"/>
    <col min="8712" max="8962" width="10.5" style="218"/>
    <col min="8963" max="8963" width="24.5" style="218" customWidth="1"/>
    <col min="8964" max="8964" width="10.83203125" style="218" customWidth="1"/>
    <col min="8965" max="8965" width="17" style="218" customWidth="1"/>
    <col min="8966" max="8966" width="16.5" style="218" customWidth="1"/>
    <col min="8967" max="8967" width="10.83203125" style="218" customWidth="1"/>
    <col min="8968" max="9218" width="10.5" style="218"/>
    <col min="9219" max="9219" width="24.5" style="218" customWidth="1"/>
    <col min="9220" max="9220" width="10.83203125" style="218" customWidth="1"/>
    <col min="9221" max="9221" width="17" style="218" customWidth="1"/>
    <col min="9222" max="9222" width="16.5" style="218" customWidth="1"/>
    <col min="9223" max="9223" width="10.83203125" style="218" customWidth="1"/>
    <col min="9224" max="9474" width="10.5" style="218"/>
    <col min="9475" max="9475" width="24.5" style="218" customWidth="1"/>
    <col min="9476" max="9476" width="10.83203125" style="218" customWidth="1"/>
    <col min="9477" max="9477" width="17" style="218" customWidth="1"/>
    <col min="9478" max="9478" width="16.5" style="218" customWidth="1"/>
    <col min="9479" max="9479" width="10.83203125" style="218" customWidth="1"/>
    <col min="9480" max="9730" width="10.5" style="218"/>
    <col min="9731" max="9731" width="24.5" style="218" customWidth="1"/>
    <col min="9732" max="9732" width="10.83203125" style="218" customWidth="1"/>
    <col min="9733" max="9733" width="17" style="218" customWidth="1"/>
    <col min="9734" max="9734" width="16.5" style="218" customWidth="1"/>
    <col min="9735" max="9735" width="10.83203125" style="218" customWidth="1"/>
    <col min="9736" max="9986" width="10.5" style="218"/>
    <col min="9987" max="9987" width="24.5" style="218" customWidth="1"/>
    <col min="9988" max="9988" width="10.83203125" style="218" customWidth="1"/>
    <col min="9989" max="9989" width="17" style="218" customWidth="1"/>
    <col min="9990" max="9990" width="16.5" style="218" customWidth="1"/>
    <col min="9991" max="9991" width="10.83203125" style="218" customWidth="1"/>
    <col min="9992" max="10242" width="10.5" style="218"/>
    <col min="10243" max="10243" width="24.5" style="218" customWidth="1"/>
    <col min="10244" max="10244" width="10.83203125" style="218" customWidth="1"/>
    <col min="10245" max="10245" width="17" style="218" customWidth="1"/>
    <col min="10246" max="10246" width="16.5" style="218" customWidth="1"/>
    <col min="10247" max="10247" width="10.83203125" style="218" customWidth="1"/>
    <col min="10248" max="10498" width="10.5" style="218"/>
    <col min="10499" max="10499" width="24.5" style="218" customWidth="1"/>
    <col min="10500" max="10500" width="10.83203125" style="218" customWidth="1"/>
    <col min="10501" max="10501" width="17" style="218" customWidth="1"/>
    <col min="10502" max="10502" width="16.5" style="218" customWidth="1"/>
    <col min="10503" max="10503" width="10.83203125" style="218" customWidth="1"/>
    <col min="10504" max="10754" width="10.5" style="218"/>
    <col min="10755" max="10755" width="24.5" style="218" customWidth="1"/>
    <col min="10756" max="10756" width="10.83203125" style="218" customWidth="1"/>
    <col min="10757" max="10757" width="17" style="218" customWidth="1"/>
    <col min="10758" max="10758" width="16.5" style="218" customWidth="1"/>
    <col min="10759" max="10759" width="10.83203125" style="218" customWidth="1"/>
    <col min="10760" max="11010" width="10.5" style="218"/>
    <col min="11011" max="11011" width="24.5" style="218" customWidth="1"/>
    <col min="11012" max="11012" width="10.83203125" style="218" customWidth="1"/>
    <col min="11013" max="11013" width="17" style="218" customWidth="1"/>
    <col min="11014" max="11014" width="16.5" style="218" customWidth="1"/>
    <col min="11015" max="11015" width="10.83203125" style="218" customWidth="1"/>
    <col min="11016" max="11266" width="10.5" style="218"/>
    <col min="11267" max="11267" width="24.5" style="218" customWidth="1"/>
    <col min="11268" max="11268" width="10.83203125" style="218" customWidth="1"/>
    <col min="11269" max="11269" width="17" style="218" customWidth="1"/>
    <col min="11270" max="11270" width="16.5" style="218" customWidth="1"/>
    <col min="11271" max="11271" width="10.83203125" style="218" customWidth="1"/>
    <col min="11272" max="11522" width="10.5" style="218"/>
    <col min="11523" max="11523" width="24.5" style="218" customWidth="1"/>
    <col min="11524" max="11524" width="10.83203125" style="218" customWidth="1"/>
    <col min="11525" max="11525" width="17" style="218" customWidth="1"/>
    <col min="11526" max="11526" width="16.5" style="218" customWidth="1"/>
    <col min="11527" max="11527" width="10.83203125" style="218" customWidth="1"/>
    <col min="11528" max="11778" width="10.5" style="218"/>
    <col min="11779" max="11779" width="24.5" style="218" customWidth="1"/>
    <col min="11780" max="11780" width="10.83203125" style="218" customWidth="1"/>
    <col min="11781" max="11781" width="17" style="218" customWidth="1"/>
    <col min="11782" max="11782" width="16.5" style="218" customWidth="1"/>
    <col min="11783" max="11783" width="10.83203125" style="218" customWidth="1"/>
    <col min="11784" max="12034" width="10.5" style="218"/>
    <col min="12035" max="12035" width="24.5" style="218" customWidth="1"/>
    <col min="12036" max="12036" width="10.83203125" style="218" customWidth="1"/>
    <col min="12037" max="12037" width="17" style="218" customWidth="1"/>
    <col min="12038" max="12038" width="16.5" style="218" customWidth="1"/>
    <col min="12039" max="12039" width="10.83203125" style="218" customWidth="1"/>
    <col min="12040" max="12290" width="10.5" style="218"/>
    <col min="12291" max="12291" width="24.5" style="218" customWidth="1"/>
    <col min="12292" max="12292" width="10.83203125" style="218" customWidth="1"/>
    <col min="12293" max="12293" width="17" style="218" customWidth="1"/>
    <col min="12294" max="12294" width="16.5" style="218" customWidth="1"/>
    <col min="12295" max="12295" width="10.83203125" style="218" customWidth="1"/>
    <col min="12296" max="12546" width="10.5" style="218"/>
    <col min="12547" max="12547" width="24.5" style="218" customWidth="1"/>
    <col min="12548" max="12548" width="10.83203125" style="218" customWidth="1"/>
    <col min="12549" max="12549" width="17" style="218" customWidth="1"/>
    <col min="12550" max="12550" width="16.5" style="218" customWidth="1"/>
    <col min="12551" max="12551" width="10.83203125" style="218" customWidth="1"/>
    <col min="12552" max="12802" width="10.5" style="218"/>
    <col min="12803" max="12803" width="24.5" style="218" customWidth="1"/>
    <col min="12804" max="12804" width="10.83203125" style="218" customWidth="1"/>
    <col min="12805" max="12805" width="17" style="218" customWidth="1"/>
    <col min="12806" max="12806" width="16.5" style="218" customWidth="1"/>
    <col min="12807" max="12807" width="10.83203125" style="218" customWidth="1"/>
    <col min="12808" max="13058" width="10.5" style="218"/>
    <col min="13059" max="13059" width="24.5" style="218" customWidth="1"/>
    <col min="13060" max="13060" width="10.83203125" style="218" customWidth="1"/>
    <col min="13061" max="13061" width="17" style="218" customWidth="1"/>
    <col min="13062" max="13062" width="16.5" style="218" customWidth="1"/>
    <col min="13063" max="13063" width="10.83203125" style="218" customWidth="1"/>
    <col min="13064" max="13314" width="10.5" style="218"/>
    <col min="13315" max="13315" width="24.5" style="218" customWidth="1"/>
    <col min="13316" max="13316" width="10.83203125" style="218" customWidth="1"/>
    <col min="13317" max="13317" width="17" style="218" customWidth="1"/>
    <col min="13318" max="13318" width="16.5" style="218" customWidth="1"/>
    <col min="13319" max="13319" width="10.83203125" style="218" customWidth="1"/>
    <col min="13320" max="13570" width="10.5" style="218"/>
    <col min="13571" max="13571" width="24.5" style="218" customWidth="1"/>
    <col min="13572" max="13572" width="10.83203125" style="218" customWidth="1"/>
    <col min="13573" max="13573" width="17" style="218" customWidth="1"/>
    <col min="13574" max="13574" width="16.5" style="218" customWidth="1"/>
    <col min="13575" max="13575" width="10.83203125" style="218" customWidth="1"/>
    <col min="13576" max="13826" width="10.5" style="218"/>
    <col min="13827" max="13827" width="24.5" style="218" customWidth="1"/>
    <col min="13828" max="13828" width="10.83203125" style="218" customWidth="1"/>
    <col min="13829" max="13829" width="17" style="218" customWidth="1"/>
    <col min="13830" max="13830" width="16.5" style="218" customWidth="1"/>
    <col min="13831" max="13831" width="10.83203125" style="218" customWidth="1"/>
    <col min="13832" max="14082" width="10.5" style="218"/>
    <col min="14083" max="14083" width="24.5" style="218" customWidth="1"/>
    <col min="14084" max="14084" width="10.83203125" style="218" customWidth="1"/>
    <col min="14085" max="14085" width="17" style="218" customWidth="1"/>
    <col min="14086" max="14086" width="16.5" style="218" customWidth="1"/>
    <col min="14087" max="14087" width="10.83203125" style="218" customWidth="1"/>
    <col min="14088" max="14338" width="10.5" style="218"/>
    <col min="14339" max="14339" width="24.5" style="218" customWidth="1"/>
    <col min="14340" max="14340" width="10.83203125" style="218" customWidth="1"/>
    <col min="14341" max="14341" width="17" style="218" customWidth="1"/>
    <col min="14342" max="14342" width="16.5" style="218" customWidth="1"/>
    <col min="14343" max="14343" width="10.83203125" style="218" customWidth="1"/>
    <col min="14344" max="14594" width="10.5" style="218"/>
    <col min="14595" max="14595" width="24.5" style="218" customWidth="1"/>
    <col min="14596" max="14596" width="10.83203125" style="218" customWidth="1"/>
    <col min="14597" max="14597" width="17" style="218" customWidth="1"/>
    <col min="14598" max="14598" width="16.5" style="218" customWidth="1"/>
    <col min="14599" max="14599" width="10.83203125" style="218" customWidth="1"/>
    <col min="14600" max="14850" width="10.5" style="218"/>
    <col min="14851" max="14851" width="24.5" style="218" customWidth="1"/>
    <col min="14852" max="14852" width="10.83203125" style="218" customWidth="1"/>
    <col min="14853" max="14853" width="17" style="218" customWidth="1"/>
    <col min="14854" max="14854" width="16.5" style="218" customWidth="1"/>
    <col min="14855" max="14855" width="10.83203125" style="218" customWidth="1"/>
    <col min="14856" max="15106" width="10.5" style="218"/>
    <col min="15107" max="15107" width="24.5" style="218" customWidth="1"/>
    <col min="15108" max="15108" width="10.83203125" style="218" customWidth="1"/>
    <col min="15109" max="15109" width="17" style="218" customWidth="1"/>
    <col min="15110" max="15110" width="16.5" style="218" customWidth="1"/>
    <col min="15111" max="15111" width="10.83203125" style="218" customWidth="1"/>
    <col min="15112" max="15362" width="10.5" style="218"/>
    <col min="15363" max="15363" width="24.5" style="218" customWidth="1"/>
    <col min="15364" max="15364" width="10.83203125" style="218" customWidth="1"/>
    <col min="15365" max="15365" width="17" style="218" customWidth="1"/>
    <col min="15366" max="15366" width="16.5" style="218" customWidth="1"/>
    <col min="15367" max="15367" width="10.83203125" style="218" customWidth="1"/>
    <col min="15368" max="15618" width="10.5" style="218"/>
    <col min="15619" max="15619" width="24.5" style="218" customWidth="1"/>
    <col min="15620" max="15620" width="10.83203125" style="218" customWidth="1"/>
    <col min="15621" max="15621" width="17" style="218" customWidth="1"/>
    <col min="15622" max="15622" width="16.5" style="218" customWidth="1"/>
    <col min="15623" max="15623" width="10.83203125" style="218" customWidth="1"/>
    <col min="15624" max="15874" width="10.5" style="218"/>
    <col min="15875" max="15875" width="24.5" style="218" customWidth="1"/>
    <col min="15876" max="15876" width="10.83203125" style="218" customWidth="1"/>
    <col min="15877" max="15877" width="17" style="218" customWidth="1"/>
    <col min="15878" max="15878" width="16.5" style="218" customWidth="1"/>
    <col min="15879" max="15879" width="10.83203125" style="218" customWidth="1"/>
    <col min="15880" max="16130" width="10.5" style="218"/>
    <col min="16131" max="16131" width="24.5" style="218" customWidth="1"/>
    <col min="16132" max="16132" width="10.83203125" style="218" customWidth="1"/>
    <col min="16133" max="16133" width="17" style="218" customWidth="1"/>
    <col min="16134" max="16134" width="16.5" style="218" customWidth="1"/>
    <col min="16135" max="16135" width="10.83203125" style="218" customWidth="1"/>
    <col min="16136" max="16384" width="10.5" style="218"/>
  </cols>
  <sheetData>
    <row r="1" spans="1:23" s="164" customFormat="1">
      <c r="E1" s="165"/>
      <c r="F1" s="166"/>
      <c r="G1" s="267"/>
      <c r="H1" s="267"/>
      <c r="I1" s="267"/>
      <c r="J1" s="166"/>
      <c r="K1" s="166"/>
      <c r="L1" s="166"/>
      <c r="O1" s="165"/>
      <c r="P1" s="166"/>
      <c r="Q1" s="167"/>
      <c r="R1" s="167"/>
      <c r="S1" s="167"/>
      <c r="T1" s="167"/>
      <c r="U1" s="167"/>
      <c r="V1" s="167"/>
    </row>
    <row r="2" spans="1:23" s="164" customFormat="1" ht="15" thickBot="1">
      <c r="E2" s="165"/>
      <c r="G2" s="270"/>
      <c r="H2" s="270"/>
      <c r="I2" s="270"/>
      <c r="J2" s="167"/>
      <c r="O2" s="165"/>
      <c r="P2" s="166"/>
      <c r="Q2" s="167"/>
      <c r="R2" s="167"/>
      <c r="S2" s="167"/>
      <c r="T2" s="167"/>
      <c r="U2" s="167"/>
      <c r="V2" s="167"/>
    </row>
    <row r="3" spans="1:23" s="293" customFormat="1" ht="35.25" customHeight="1" thickBot="1">
      <c r="A3" s="288" t="s">
        <v>99</v>
      </c>
      <c r="B3" s="288" t="s">
        <v>12</v>
      </c>
      <c r="C3" s="288" t="s">
        <v>97</v>
      </c>
      <c r="D3" s="288" t="s">
        <v>539</v>
      </c>
      <c r="E3" s="288" t="s">
        <v>538</v>
      </c>
      <c r="F3" s="288" t="s">
        <v>33</v>
      </c>
      <c r="G3" s="289" t="s">
        <v>546</v>
      </c>
      <c r="H3" s="290" t="s">
        <v>547</v>
      </c>
      <c r="I3" s="291" t="s">
        <v>548</v>
      </c>
      <c r="J3" s="288" t="s">
        <v>189</v>
      </c>
      <c r="K3" s="288" t="s">
        <v>187</v>
      </c>
      <c r="L3" s="288" t="s">
        <v>188</v>
      </c>
      <c r="M3" s="292"/>
      <c r="N3" s="292"/>
    </row>
    <row r="4" spans="1:23" s="65" customFormat="1" ht="126" customHeight="1">
      <c r="A4" s="169" t="s">
        <v>101</v>
      </c>
      <c r="B4" s="170" t="s">
        <v>270</v>
      </c>
      <c r="C4" s="170" t="s">
        <v>195</v>
      </c>
      <c r="D4" s="171"/>
      <c r="E4" s="172" t="s">
        <v>204</v>
      </c>
      <c r="F4" s="173" t="s">
        <v>540</v>
      </c>
      <c r="G4" s="271">
        <f>SUMIF(Calculator!E:E,'Procurement List (USD)'!E4,Calculator!N:N)</f>
        <v>0</v>
      </c>
      <c r="H4" s="271">
        <f>SUMIF(Calculator!E:E,'Procurement List (USD)'!E4,Calculator!O:O)</f>
        <v>80</v>
      </c>
      <c r="I4" s="271">
        <f>SUMIF(Calculator!E:E,'Procurement List (USD)'!E4,Calculator!P:P)</f>
        <v>0</v>
      </c>
      <c r="J4" s="174">
        <f t="shared" ref="J4" si="0">ROUNDUP(SUM(G4:I4),0)</f>
        <v>80</v>
      </c>
      <c r="K4" s="175">
        <v>2740.8636363636401</v>
      </c>
      <c r="L4" s="175">
        <f>K4*J4</f>
        <v>219269.0909090912</v>
      </c>
      <c r="M4" s="64"/>
      <c r="N4" s="64"/>
      <c r="O4" s="64"/>
      <c r="P4" s="64"/>
      <c r="Q4" s="64"/>
      <c r="R4" s="64"/>
      <c r="S4" s="64"/>
      <c r="T4" s="64"/>
      <c r="U4" s="64"/>
      <c r="V4" s="64"/>
      <c r="W4" s="64"/>
    </row>
    <row r="5" spans="1:23" s="65" customFormat="1" ht="141" customHeight="1" thickBot="1">
      <c r="A5" s="176" t="s">
        <v>101</v>
      </c>
      <c r="B5" s="177" t="s">
        <v>270</v>
      </c>
      <c r="C5" s="177" t="s">
        <v>195</v>
      </c>
      <c r="D5" s="178"/>
      <c r="E5" s="179" t="s">
        <v>219</v>
      </c>
      <c r="F5" s="180" t="s">
        <v>541</v>
      </c>
      <c r="G5" s="272">
        <f>SUMIF(Calculator!E:E,'Procurement List (USD)'!E5,Calculator!N:N)</f>
        <v>0</v>
      </c>
      <c r="H5" s="272">
        <f>SUMIF(Calculator!E:E,'Procurement List (USD)'!E5,Calculator!O:O)</f>
        <v>0</v>
      </c>
      <c r="I5" s="272">
        <f>SUMIF(Calculator!E:E,'Procurement List (USD)'!E5,Calculator!P:P)</f>
        <v>20</v>
      </c>
      <c r="J5" s="181">
        <v>5</v>
      </c>
      <c r="K5" s="182">
        <v>9210.2386363636415</v>
      </c>
      <c r="L5" s="182">
        <f t="shared" ref="L5:L68" si="1">K5*J5</f>
        <v>46051.193181818206</v>
      </c>
      <c r="M5" s="64"/>
      <c r="N5" s="64"/>
      <c r="O5" s="64"/>
      <c r="P5" s="64"/>
      <c r="Q5" s="64"/>
      <c r="R5" s="64"/>
      <c r="S5" s="64"/>
      <c r="T5" s="64"/>
      <c r="U5" s="64"/>
      <c r="V5" s="64"/>
      <c r="W5" s="64"/>
    </row>
    <row r="6" spans="1:23" s="65" customFormat="1" ht="27" customHeight="1" thickBot="1">
      <c r="A6" s="183" t="s">
        <v>102</v>
      </c>
      <c r="B6" s="184" t="s">
        <v>271</v>
      </c>
      <c r="C6" s="184" t="s">
        <v>195</v>
      </c>
      <c r="D6" s="185"/>
      <c r="E6" s="186" t="s">
        <v>66</v>
      </c>
      <c r="F6" s="187"/>
      <c r="G6" s="273">
        <f>SUMIF(Calculator!E:E,'Procurement List (USD)'!E6,Calculator!N:N)</f>
        <v>0</v>
      </c>
      <c r="H6" s="273">
        <f>SUMIF(Calculator!E:E,'Procurement List (USD)'!E6,Calculator!O:O)</f>
        <v>64</v>
      </c>
      <c r="I6" s="273">
        <f>SUMIF(Calculator!E:E,'Procurement List (USD)'!E6,Calculator!P:P)</f>
        <v>16</v>
      </c>
      <c r="J6" s="188">
        <v>16</v>
      </c>
      <c r="K6" s="189">
        <v>25</v>
      </c>
      <c r="L6" s="189">
        <f t="shared" si="1"/>
        <v>400</v>
      </c>
      <c r="M6" s="64"/>
      <c r="N6" s="64"/>
      <c r="O6" s="64"/>
      <c r="P6" s="64"/>
      <c r="Q6" s="64"/>
      <c r="R6" s="64"/>
      <c r="S6" s="64"/>
      <c r="T6" s="64"/>
      <c r="U6" s="64"/>
      <c r="V6" s="64"/>
      <c r="W6" s="64"/>
    </row>
    <row r="7" spans="1:23" s="65" customFormat="1" ht="57.75" customHeight="1">
      <c r="A7" s="190" t="s">
        <v>102</v>
      </c>
      <c r="B7" s="191" t="s">
        <v>272</v>
      </c>
      <c r="C7" s="191" t="s">
        <v>195</v>
      </c>
      <c r="D7" s="192"/>
      <c r="E7" s="193" t="s">
        <v>205</v>
      </c>
      <c r="F7" s="194" t="s">
        <v>542</v>
      </c>
      <c r="G7" s="274">
        <f>SUMIF(Calculator!E:E,'Procurement List (USD)'!E7,Calculator!N:N)</f>
        <v>0</v>
      </c>
      <c r="H7" s="274">
        <f>SUMIF(Calculator!E:E,'Procurement List (USD)'!E7,Calculator!O:O)</f>
        <v>80</v>
      </c>
      <c r="I7" s="274">
        <f>SUMIF(Calculator!E:E,'Procurement List (USD)'!E7,Calculator!P:P)</f>
        <v>0</v>
      </c>
      <c r="J7" s="195">
        <v>20</v>
      </c>
      <c r="K7" s="196">
        <v>1486.439135381115</v>
      </c>
      <c r="L7" s="196">
        <f t="shared" si="1"/>
        <v>29728.7827076223</v>
      </c>
      <c r="M7" s="64"/>
      <c r="N7" s="64"/>
      <c r="O7" s="64"/>
      <c r="P7" s="64"/>
      <c r="Q7" s="64"/>
      <c r="R7" s="64"/>
      <c r="S7" s="64"/>
      <c r="T7" s="64"/>
      <c r="U7" s="64"/>
      <c r="V7" s="64"/>
      <c r="W7" s="64"/>
    </row>
    <row r="8" spans="1:23" s="164" customFormat="1">
      <c r="A8" s="197" t="s">
        <v>102</v>
      </c>
      <c r="B8" s="147" t="s">
        <v>272</v>
      </c>
      <c r="C8" s="198" t="s">
        <v>89</v>
      </c>
      <c r="D8" s="199"/>
      <c r="E8" s="200" t="s">
        <v>207</v>
      </c>
      <c r="F8" s="201"/>
      <c r="G8" s="275">
        <f>SUMIF(Calculator!E:E,'Procurement List (USD)'!E8,Calculator!N:N)</f>
        <v>0</v>
      </c>
      <c r="H8" s="275">
        <f>SUMIF(Calculator!E:E,'Procurement List (USD)'!E8,Calculator!O:O)</f>
        <v>8</v>
      </c>
      <c r="I8" s="275">
        <f>SUMIF(Calculator!E:E,'Procurement List (USD)'!E8,Calculator!P:P)</f>
        <v>0</v>
      </c>
      <c r="J8" s="202">
        <v>4</v>
      </c>
      <c r="K8" s="203"/>
      <c r="L8" s="203">
        <f t="shared" si="1"/>
        <v>0</v>
      </c>
      <c r="M8" s="166"/>
      <c r="N8" s="166"/>
      <c r="O8" s="166"/>
      <c r="P8" s="166"/>
      <c r="Q8" s="204"/>
      <c r="R8" s="204"/>
      <c r="S8" s="204"/>
      <c r="T8" s="204"/>
      <c r="U8" s="204"/>
      <c r="V8" s="204"/>
      <c r="W8" s="204"/>
    </row>
    <row r="9" spans="1:23" s="164" customFormat="1">
      <c r="A9" s="197" t="s">
        <v>102</v>
      </c>
      <c r="B9" s="147" t="s">
        <v>272</v>
      </c>
      <c r="C9" s="198" t="s">
        <v>89</v>
      </c>
      <c r="D9" s="199"/>
      <c r="E9" s="200" t="s">
        <v>208</v>
      </c>
      <c r="F9" s="201"/>
      <c r="G9" s="275">
        <f>SUMIF(Calculator!E:E,'Procurement List (USD)'!E9,Calculator!N:N)</f>
        <v>0</v>
      </c>
      <c r="H9" s="275">
        <f>SUMIF(Calculator!E:E,'Procurement List (USD)'!E9,Calculator!O:O)</f>
        <v>8</v>
      </c>
      <c r="I9" s="275">
        <f>SUMIF(Calculator!E:E,'Procurement List (USD)'!E9,Calculator!P:P)</f>
        <v>2</v>
      </c>
      <c r="J9" s="202">
        <v>4</v>
      </c>
      <c r="K9" s="203">
        <v>13</v>
      </c>
      <c r="L9" s="203">
        <f t="shared" si="1"/>
        <v>52</v>
      </c>
      <c r="M9" s="166"/>
      <c r="N9" s="166"/>
      <c r="O9" s="166"/>
      <c r="P9" s="166"/>
      <c r="Q9" s="204"/>
      <c r="R9" s="204"/>
      <c r="S9" s="204"/>
      <c r="T9" s="204"/>
      <c r="U9" s="204"/>
      <c r="V9" s="204"/>
      <c r="W9" s="204"/>
    </row>
    <row r="10" spans="1:23" s="164" customFormat="1">
      <c r="A10" s="197" t="s">
        <v>102</v>
      </c>
      <c r="B10" s="147" t="s">
        <v>272</v>
      </c>
      <c r="C10" s="198" t="s">
        <v>89</v>
      </c>
      <c r="D10" s="199"/>
      <c r="E10" s="200" t="s">
        <v>209</v>
      </c>
      <c r="F10" s="201"/>
      <c r="G10" s="275">
        <f>SUMIF(Calculator!E:E,'Procurement List (USD)'!E10,Calculator!N:N)</f>
        <v>0</v>
      </c>
      <c r="H10" s="275">
        <f>SUMIF(Calculator!E:E,'Procurement List (USD)'!E10,Calculator!O:O)</f>
        <v>8</v>
      </c>
      <c r="I10" s="275">
        <f>SUMIF(Calculator!E:E,'Procurement List (USD)'!E10,Calculator!P:P)</f>
        <v>0</v>
      </c>
      <c r="J10" s="202">
        <v>4</v>
      </c>
      <c r="K10" s="203"/>
      <c r="L10" s="203">
        <f t="shared" si="1"/>
        <v>0</v>
      </c>
      <c r="M10" s="166"/>
      <c r="N10" s="166"/>
      <c r="O10" s="166"/>
      <c r="P10" s="166"/>
      <c r="Q10" s="204"/>
      <c r="R10" s="204"/>
      <c r="S10" s="204"/>
      <c r="T10" s="204"/>
      <c r="U10" s="204"/>
      <c r="V10" s="204"/>
      <c r="W10" s="204"/>
    </row>
    <row r="11" spans="1:23" s="65" customFormat="1">
      <c r="A11" s="205" t="s">
        <v>102</v>
      </c>
      <c r="B11" s="147" t="s">
        <v>272</v>
      </c>
      <c r="C11" s="147" t="s">
        <v>88</v>
      </c>
      <c r="D11" s="199"/>
      <c r="E11" s="206" t="s">
        <v>37</v>
      </c>
      <c r="F11" s="207"/>
      <c r="G11" s="276">
        <f>SUMIF(Calculator!E:E,'Procurement List (USD)'!E11,Calculator!N:N)</f>
        <v>0</v>
      </c>
      <c r="H11" s="276">
        <f>SUMIF(Calculator!E:E,'Procurement List (USD)'!E11,Calculator!O:O)</f>
        <v>91.428571428571445</v>
      </c>
      <c r="I11" s="276">
        <f>SUMIF(Calculator!E:E,'Procurement List (USD)'!E11,Calculator!P:P)</f>
        <v>34.285714285714285</v>
      </c>
      <c r="J11" s="145">
        <v>27</v>
      </c>
      <c r="K11" s="208">
        <v>0.29654403567447063</v>
      </c>
      <c r="L11" s="208">
        <f t="shared" si="1"/>
        <v>8.0066889632107063</v>
      </c>
      <c r="M11" s="64"/>
      <c r="N11" s="64"/>
      <c r="O11" s="64"/>
      <c r="P11" s="64"/>
      <c r="Q11" s="64"/>
      <c r="R11" s="64"/>
      <c r="S11" s="64"/>
      <c r="T11" s="64"/>
      <c r="U11" s="64"/>
      <c r="V11" s="64"/>
      <c r="W11" s="64"/>
    </row>
    <row r="12" spans="1:23" s="65" customFormat="1">
      <c r="A12" s="205" t="s">
        <v>102</v>
      </c>
      <c r="B12" s="147" t="s">
        <v>272</v>
      </c>
      <c r="C12" s="147" t="s">
        <v>88</v>
      </c>
      <c r="D12" s="199"/>
      <c r="E12" s="206" t="s">
        <v>39</v>
      </c>
      <c r="F12" s="207"/>
      <c r="G12" s="276">
        <f>SUMIF(Calculator!E:E,'Procurement List (USD)'!E12,Calculator!N:N)</f>
        <v>0</v>
      </c>
      <c r="H12" s="276">
        <f>SUMIF(Calculator!E:E,'Procurement List (USD)'!E12,Calculator!O:O)</f>
        <v>17.142857142857142</v>
      </c>
      <c r="I12" s="276">
        <f>SUMIF(Calculator!E:E,'Procurement List (USD)'!E12,Calculator!P:P)</f>
        <v>6.4285714285714279</v>
      </c>
      <c r="J12" s="145">
        <v>6</v>
      </c>
      <c r="K12" s="208">
        <v>0.37748049052396865</v>
      </c>
      <c r="L12" s="208">
        <f t="shared" si="1"/>
        <v>2.264882943143812</v>
      </c>
      <c r="M12" s="64"/>
      <c r="N12" s="64"/>
      <c r="O12" s="64"/>
      <c r="P12" s="64"/>
      <c r="Q12" s="64"/>
      <c r="R12" s="64"/>
      <c r="S12" s="64"/>
      <c r="T12" s="64"/>
      <c r="U12" s="64"/>
      <c r="V12" s="64"/>
      <c r="W12" s="64"/>
    </row>
    <row r="13" spans="1:23" s="65" customFormat="1">
      <c r="A13" s="205" t="s">
        <v>102</v>
      </c>
      <c r="B13" s="147" t="s">
        <v>272</v>
      </c>
      <c r="C13" s="147" t="s">
        <v>88</v>
      </c>
      <c r="D13" s="199"/>
      <c r="E13" s="206" t="s">
        <v>40</v>
      </c>
      <c r="F13" s="207"/>
      <c r="G13" s="276">
        <f>SUMIF(Calculator!E:E,'Procurement List (USD)'!E13,Calculator!N:N)</f>
        <v>0</v>
      </c>
      <c r="H13" s="276">
        <f>SUMIF(Calculator!E:E,'Procurement List (USD)'!E13,Calculator!O:O)</f>
        <v>5.7142857142857153</v>
      </c>
      <c r="I13" s="276">
        <f>SUMIF(Calculator!E:E,'Procurement List (USD)'!E13,Calculator!P:P)</f>
        <v>2.1428571428571428</v>
      </c>
      <c r="J13" s="145">
        <v>3</v>
      </c>
      <c r="K13" s="208">
        <v>1.6780432309442501</v>
      </c>
      <c r="L13" s="208">
        <f t="shared" si="1"/>
        <v>5.0341296928327504</v>
      </c>
      <c r="M13" s="64"/>
      <c r="N13" s="64"/>
      <c r="O13" s="64"/>
      <c r="P13" s="64"/>
      <c r="Q13" s="64"/>
      <c r="R13" s="64"/>
      <c r="S13" s="64"/>
      <c r="T13" s="64"/>
      <c r="U13" s="64"/>
      <c r="V13" s="64"/>
      <c r="W13" s="64"/>
    </row>
    <row r="14" spans="1:23" s="65" customFormat="1" ht="29">
      <c r="A14" s="205" t="s">
        <v>102</v>
      </c>
      <c r="B14" s="147" t="s">
        <v>272</v>
      </c>
      <c r="C14" s="147" t="s">
        <v>88</v>
      </c>
      <c r="D14" s="199"/>
      <c r="E14" s="209" t="s">
        <v>105</v>
      </c>
      <c r="F14" s="207"/>
      <c r="G14" s="276">
        <f>SUMIF(Calculator!E:E,'Procurement List (USD)'!E14,Calculator!N:N)</f>
        <v>0</v>
      </c>
      <c r="H14" s="276">
        <f>SUMIF(Calculator!E:E,'Procurement List (USD)'!E14,Calculator!O:O)</f>
        <v>91.428571428571445</v>
      </c>
      <c r="I14" s="276">
        <f>SUMIF(Calculator!E:E,'Procurement List (USD)'!E14,Calculator!P:P)</f>
        <v>42.857142857142854</v>
      </c>
      <c r="J14" s="145">
        <v>29</v>
      </c>
      <c r="K14" s="208"/>
      <c r="L14" s="208">
        <f t="shared" si="1"/>
        <v>0</v>
      </c>
      <c r="M14" s="64"/>
      <c r="N14" s="64"/>
      <c r="O14" s="64"/>
      <c r="P14" s="64"/>
      <c r="Q14" s="64"/>
      <c r="R14" s="64"/>
      <c r="S14" s="64"/>
      <c r="T14" s="64"/>
      <c r="U14" s="64"/>
      <c r="V14" s="64"/>
      <c r="W14" s="64"/>
    </row>
    <row r="15" spans="1:23" s="65" customFormat="1" ht="29">
      <c r="A15" s="205" t="s">
        <v>102</v>
      </c>
      <c r="B15" s="147" t="s">
        <v>272</v>
      </c>
      <c r="C15" s="147" t="s">
        <v>88</v>
      </c>
      <c r="D15" s="199"/>
      <c r="E15" s="209" t="s">
        <v>106</v>
      </c>
      <c r="F15" s="207"/>
      <c r="G15" s="276">
        <f>SUMIF(Calculator!E:E,'Procurement List (USD)'!E15,Calculator!N:N)</f>
        <v>0</v>
      </c>
      <c r="H15" s="276">
        <f>SUMIF(Calculator!E:E,'Procurement List (USD)'!E15,Calculator!O:O)</f>
        <v>17.142857142857142</v>
      </c>
      <c r="I15" s="276">
        <f>SUMIF(Calculator!E:E,'Procurement List (USD)'!E15,Calculator!P:P)</f>
        <v>42.857142857142854</v>
      </c>
      <c r="J15" s="145">
        <v>15</v>
      </c>
      <c r="K15" s="208"/>
      <c r="L15" s="208">
        <f t="shared" si="1"/>
        <v>0</v>
      </c>
      <c r="M15" s="64"/>
      <c r="N15" s="64"/>
      <c r="O15" s="64"/>
      <c r="P15" s="64"/>
      <c r="Q15" s="64"/>
      <c r="R15" s="64"/>
      <c r="S15" s="64"/>
      <c r="T15" s="64"/>
      <c r="U15" s="64"/>
      <c r="V15" s="64"/>
      <c r="W15" s="64"/>
    </row>
    <row r="16" spans="1:23" s="65" customFormat="1">
      <c r="A16" s="205" t="s">
        <v>102</v>
      </c>
      <c r="B16" s="147" t="s">
        <v>272</v>
      </c>
      <c r="C16" s="147" t="s">
        <v>88</v>
      </c>
      <c r="D16" s="199"/>
      <c r="E16" s="209" t="s">
        <v>107</v>
      </c>
      <c r="F16" s="207"/>
      <c r="G16" s="276">
        <f>SUMIF(Calculator!E:E,'Procurement List (USD)'!E16,Calculator!N:N)</f>
        <v>0</v>
      </c>
      <c r="H16" s="276">
        <f>SUMIF(Calculator!E:E,'Procurement List (USD)'!E16,Calculator!O:O)</f>
        <v>91.428571428571445</v>
      </c>
      <c r="I16" s="276">
        <f>SUMIF(Calculator!E:E,'Procurement List (USD)'!E16,Calculator!P:P)</f>
        <v>42.857142857142854</v>
      </c>
      <c r="J16" s="145">
        <v>29</v>
      </c>
      <c r="K16" s="208"/>
      <c r="L16" s="208">
        <f t="shared" si="1"/>
        <v>0</v>
      </c>
      <c r="M16" s="64"/>
      <c r="N16" s="64"/>
      <c r="O16" s="64"/>
      <c r="P16" s="64"/>
      <c r="Q16" s="64"/>
      <c r="R16" s="64"/>
      <c r="S16" s="64"/>
      <c r="T16" s="64"/>
      <c r="U16" s="64"/>
      <c r="V16" s="64"/>
      <c r="W16" s="64"/>
    </row>
    <row r="17" spans="1:23" s="65" customFormat="1">
      <c r="A17" s="205" t="s">
        <v>102</v>
      </c>
      <c r="B17" s="147" t="s">
        <v>272</v>
      </c>
      <c r="C17" s="147" t="s">
        <v>88</v>
      </c>
      <c r="D17" s="199"/>
      <c r="E17" s="209" t="s">
        <v>108</v>
      </c>
      <c r="F17" s="207"/>
      <c r="G17" s="276">
        <f>SUMIF(Calculator!E:E,'Procurement List (USD)'!E17,Calculator!N:N)</f>
        <v>0</v>
      </c>
      <c r="H17" s="276">
        <f>SUMIF(Calculator!E:E,'Procurement List (USD)'!E17,Calculator!O:O)</f>
        <v>17.142857142857142</v>
      </c>
      <c r="I17" s="276">
        <f>SUMIF(Calculator!E:E,'Procurement List (USD)'!E17,Calculator!P:P)</f>
        <v>42.857142857142854</v>
      </c>
      <c r="J17" s="145">
        <v>15</v>
      </c>
      <c r="K17" s="208"/>
      <c r="L17" s="208">
        <f t="shared" si="1"/>
        <v>0</v>
      </c>
      <c r="M17" s="64"/>
      <c r="N17" s="64"/>
      <c r="O17" s="64"/>
      <c r="P17" s="64"/>
      <c r="Q17" s="64"/>
      <c r="R17" s="64"/>
      <c r="S17" s="64"/>
      <c r="T17" s="64"/>
      <c r="U17" s="64"/>
      <c r="V17" s="64"/>
      <c r="W17" s="64"/>
    </row>
    <row r="18" spans="1:23" s="65" customFormat="1">
      <c r="A18" s="205" t="s">
        <v>102</v>
      </c>
      <c r="B18" s="147" t="s">
        <v>272</v>
      </c>
      <c r="C18" s="147" t="s">
        <v>88</v>
      </c>
      <c r="D18" s="199"/>
      <c r="E18" s="209" t="s">
        <v>109</v>
      </c>
      <c r="F18" s="207"/>
      <c r="G18" s="276">
        <f>SUMIF(Calculator!E:E,'Procurement List (USD)'!E18,Calculator!N:N)</f>
        <v>0</v>
      </c>
      <c r="H18" s="276">
        <f>SUMIF(Calculator!E:E,'Procurement List (USD)'!E18,Calculator!O:O)</f>
        <v>91.428571428571445</v>
      </c>
      <c r="I18" s="276">
        <f>SUMIF(Calculator!E:E,'Procurement List (USD)'!E18,Calculator!P:P)</f>
        <v>42.857142857142854</v>
      </c>
      <c r="J18" s="145">
        <v>29</v>
      </c>
      <c r="K18" s="208"/>
      <c r="L18" s="208">
        <f t="shared" si="1"/>
        <v>0</v>
      </c>
      <c r="M18" s="64"/>
      <c r="N18" s="64"/>
      <c r="O18" s="64"/>
      <c r="P18" s="64"/>
      <c r="Q18" s="64"/>
      <c r="R18" s="64"/>
      <c r="S18" s="64"/>
      <c r="T18" s="64"/>
      <c r="U18" s="64"/>
      <c r="V18" s="64"/>
      <c r="W18" s="64"/>
    </row>
    <row r="19" spans="1:23" s="65" customFormat="1">
      <c r="A19" s="205" t="s">
        <v>102</v>
      </c>
      <c r="B19" s="147" t="s">
        <v>272</v>
      </c>
      <c r="C19" s="147" t="s">
        <v>88</v>
      </c>
      <c r="D19" s="199"/>
      <c r="E19" s="209" t="s">
        <v>190</v>
      </c>
      <c r="F19" s="201"/>
      <c r="G19" s="275">
        <f>SUMIF(Calculator!E:E,'Procurement List (USD)'!E19,Calculator!N:N)</f>
        <v>0</v>
      </c>
      <c r="H19" s="275">
        <f>SUMIF(Calculator!E:E,'Procurement List (USD)'!E19,Calculator!O:O)</f>
        <v>114.28571428571429</v>
      </c>
      <c r="I19" s="275">
        <f>SUMIF(Calculator!E:E,'Procurement List (USD)'!E19,Calculator!P:P)</f>
        <v>42.857142857142854</v>
      </c>
      <c r="J19" s="145">
        <v>35</v>
      </c>
      <c r="K19" s="208">
        <v>0.5</v>
      </c>
      <c r="L19" s="208">
        <f t="shared" si="1"/>
        <v>17.5</v>
      </c>
      <c r="M19" s="64"/>
      <c r="N19" s="64"/>
      <c r="O19" s="64"/>
      <c r="P19" s="64"/>
      <c r="Q19" s="64"/>
      <c r="R19" s="64"/>
      <c r="S19" s="64"/>
      <c r="T19" s="64"/>
      <c r="U19" s="64"/>
      <c r="V19" s="64"/>
      <c r="W19" s="64"/>
    </row>
    <row r="20" spans="1:23" s="65" customFormat="1" ht="15" thickBot="1">
      <c r="A20" s="176" t="s">
        <v>102</v>
      </c>
      <c r="B20" s="177" t="s">
        <v>272</v>
      </c>
      <c r="C20" s="177" t="s">
        <v>88</v>
      </c>
      <c r="D20" s="178"/>
      <c r="E20" s="210" t="s">
        <v>41</v>
      </c>
      <c r="F20" s="180" t="s">
        <v>273</v>
      </c>
      <c r="G20" s="272">
        <f>SUMIF(Calculator!E:E,'Procurement List (USD)'!E20,Calculator!N:N)</f>
        <v>0</v>
      </c>
      <c r="H20" s="272">
        <f>SUMIF(Calculator!E:E,'Procurement List (USD)'!E20,Calculator!O:O)</f>
        <v>228.57142857142858</v>
      </c>
      <c r="I20" s="272">
        <f>SUMIF(Calculator!E:E,'Procurement List (USD)'!E20,Calculator!P:P)</f>
        <v>85.714285714285708</v>
      </c>
      <c r="J20" s="181">
        <v>3</v>
      </c>
      <c r="K20" s="211">
        <v>28.187919463087201</v>
      </c>
      <c r="L20" s="211">
        <f t="shared" si="1"/>
        <v>84.563758389261608</v>
      </c>
      <c r="M20" s="64"/>
      <c r="N20" s="64"/>
      <c r="O20" s="64"/>
      <c r="P20" s="64"/>
      <c r="Q20" s="64"/>
      <c r="R20" s="64"/>
      <c r="S20" s="64"/>
      <c r="T20" s="64"/>
      <c r="U20" s="64"/>
      <c r="V20" s="64"/>
      <c r="W20" s="64"/>
    </row>
    <row r="21" spans="1:23" s="216" customFormat="1" ht="38.25" customHeight="1" thickBot="1">
      <c r="A21" s="212" t="s">
        <v>102</v>
      </c>
      <c r="B21" s="213" t="s">
        <v>274</v>
      </c>
      <c r="C21" s="213" t="s">
        <v>195</v>
      </c>
      <c r="D21" s="185"/>
      <c r="E21" s="186" t="s">
        <v>210</v>
      </c>
      <c r="F21" s="214" t="s">
        <v>275</v>
      </c>
      <c r="G21" s="277">
        <f>SUMIF(Calculator!E:E,'Procurement List (USD)'!E21,Calculator!N:N)</f>
        <v>0</v>
      </c>
      <c r="H21" s="277">
        <f>SUMIF(Calculator!E:E,'Procurement List (USD)'!E21,Calculator!O:O)</f>
        <v>0.8</v>
      </c>
      <c r="I21" s="277">
        <f>SUMIF(Calculator!E:E,'Procurement List (USD)'!E21,Calculator!P:P)</f>
        <v>0</v>
      </c>
      <c r="J21" s="188">
        <v>1</v>
      </c>
      <c r="K21" s="189">
        <v>2000</v>
      </c>
      <c r="L21" s="189">
        <f t="shared" si="1"/>
        <v>2000</v>
      </c>
      <c r="M21" s="215"/>
      <c r="N21" s="215"/>
      <c r="O21" s="215"/>
      <c r="P21" s="215"/>
      <c r="Q21" s="215"/>
      <c r="R21" s="215"/>
      <c r="S21" s="215"/>
      <c r="T21" s="215"/>
      <c r="U21" s="215"/>
      <c r="V21" s="215"/>
      <c r="W21" s="215"/>
    </row>
    <row r="22" spans="1:23" s="65" customFormat="1" ht="15" thickBot="1">
      <c r="A22" s="183" t="s">
        <v>102</v>
      </c>
      <c r="B22" s="184" t="s">
        <v>276</v>
      </c>
      <c r="C22" s="184" t="s">
        <v>195</v>
      </c>
      <c r="D22" s="185"/>
      <c r="E22" s="186" t="s">
        <v>83</v>
      </c>
      <c r="F22" s="187"/>
      <c r="G22" s="273">
        <f>SUMIF(Calculator!E:E,'Procurement List (USD)'!E22,Calculator!N:N)</f>
        <v>0</v>
      </c>
      <c r="H22" s="273">
        <f>SUMIF(Calculator!E:E,'Procurement List (USD)'!E22,Calculator!O:O)</f>
        <v>6.4</v>
      </c>
      <c r="I22" s="273">
        <f>SUMIF(Calculator!E:E,'Procurement List (USD)'!E22,Calculator!P:P)</f>
        <v>0</v>
      </c>
      <c r="J22" s="188">
        <v>2</v>
      </c>
      <c r="K22" s="189"/>
      <c r="L22" s="189">
        <f t="shared" si="1"/>
        <v>0</v>
      </c>
      <c r="M22" s="64"/>
      <c r="N22" s="64"/>
      <c r="O22" s="64"/>
      <c r="P22" s="64"/>
      <c r="Q22" s="64"/>
      <c r="R22" s="64"/>
      <c r="S22" s="64"/>
      <c r="T22" s="64"/>
      <c r="U22" s="64"/>
      <c r="V22" s="64"/>
      <c r="W22" s="64"/>
    </row>
    <row r="23" spans="1:23" s="167" customFormat="1" ht="31.5" customHeight="1" thickBot="1">
      <c r="A23" s="183" t="s">
        <v>102</v>
      </c>
      <c r="B23" s="184" t="s">
        <v>277</v>
      </c>
      <c r="C23" s="184" t="s">
        <v>195</v>
      </c>
      <c r="D23" s="185"/>
      <c r="E23" s="186" t="s">
        <v>211</v>
      </c>
      <c r="F23" s="187" t="s">
        <v>278</v>
      </c>
      <c r="G23" s="273">
        <f>SUMIF(Calculator!E:E,'Procurement List (USD)'!E23,Calculator!N:N)</f>
        <v>0</v>
      </c>
      <c r="H23" s="273">
        <f>SUMIF(Calculator!E:E,'Procurement List (USD)'!E23,Calculator!O:O)</f>
        <v>12</v>
      </c>
      <c r="I23" s="273">
        <f>SUMIF(Calculator!E:E,'Procurement List (USD)'!E23,Calculator!P:P)</f>
        <v>12</v>
      </c>
      <c r="J23" s="188">
        <v>8</v>
      </c>
      <c r="K23" s="189">
        <v>400</v>
      </c>
      <c r="L23" s="189">
        <f t="shared" si="1"/>
        <v>3200</v>
      </c>
      <c r="N23" s="217"/>
      <c r="O23" s="218"/>
      <c r="P23" s="218"/>
      <c r="Q23" s="218"/>
      <c r="R23" s="218"/>
      <c r="S23" s="218"/>
      <c r="T23" s="218"/>
      <c r="U23" s="218"/>
      <c r="V23" s="218"/>
      <c r="W23" s="218"/>
    </row>
    <row r="24" spans="1:23" s="65" customFormat="1" ht="15" thickBot="1">
      <c r="A24" s="183" t="s">
        <v>103</v>
      </c>
      <c r="B24" s="184" t="s">
        <v>279</v>
      </c>
      <c r="C24" s="184" t="s">
        <v>195</v>
      </c>
      <c r="D24" s="185"/>
      <c r="E24" s="186" t="s">
        <v>212</v>
      </c>
      <c r="F24" s="187"/>
      <c r="G24" s="273">
        <f>SUMIF(Calculator!E:E,'Procurement List (USD)'!E24,Calculator!N:N)</f>
        <v>0</v>
      </c>
      <c r="H24" s="273">
        <f>SUMIF(Calculator!E:E,'Procurement List (USD)'!E24,Calculator!O:O)</f>
        <v>80</v>
      </c>
      <c r="I24" s="273">
        <f>SUMIF(Calculator!E:E,'Procurement List (USD)'!E24,Calculator!P:P)</f>
        <v>0</v>
      </c>
      <c r="J24" s="188">
        <v>15</v>
      </c>
      <c r="K24" s="189"/>
      <c r="L24" s="189">
        <f t="shared" si="1"/>
        <v>0</v>
      </c>
      <c r="M24" s="64"/>
      <c r="N24" s="64"/>
      <c r="O24" s="64"/>
      <c r="P24" s="64"/>
      <c r="Q24" s="64"/>
      <c r="R24" s="64"/>
      <c r="S24" s="64"/>
      <c r="T24" s="64"/>
      <c r="U24" s="64"/>
      <c r="V24" s="64"/>
      <c r="W24" s="64"/>
    </row>
    <row r="25" spans="1:23" s="65" customFormat="1" ht="29">
      <c r="A25" s="190" t="s">
        <v>104</v>
      </c>
      <c r="B25" s="191" t="s">
        <v>280</v>
      </c>
      <c r="C25" s="191" t="s">
        <v>195</v>
      </c>
      <c r="D25" s="192"/>
      <c r="E25" s="193" t="s">
        <v>213</v>
      </c>
      <c r="F25" s="194" t="s">
        <v>543</v>
      </c>
      <c r="G25" s="274">
        <f>SUMIF(Calculator!E:E,'Procurement List (USD)'!E25,Calculator!N:N)</f>
        <v>0</v>
      </c>
      <c r="H25" s="274">
        <f>SUMIF(Calculator!E:E,'Procurement List (USD)'!E25,Calculator!O:O)</f>
        <v>3</v>
      </c>
      <c r="I25" s="274">
        <f>SUMIF(Calculator!E:E,'Procurement List (USD)'!E25,Calculator!P:P)</f>
        <v>3</v>
      </c>
      <c r="J25" s="195">
        <v>2</v>
      </c>
      <c r="K25" s="196"/>
      <c r="L25" s="196">
        <f t="shared" si="1"/>
        <v>0</v>
      </c>
      <c r="M25" s="64"/>
      <c r="N25" s="64"/>
      <c r="O25" s="64"/>
      <c r="P25" s="64"/>
      <c r="Q25" s="64"/>
      <c r="R25" s="64"/>
      <c r="S25" s="64"/>
      <c r="T25" s="64"/>
      <c r="U25" s="64"/>
      <c r="V25" s="64"/>
      <c r="W25" s="64"/>
    </row>
    <row r="26" spans="1:23" s="65" customFormat="1">
      <c r="A26" s="205" t="s">
        <v>104</v>
      </c>
      <c r="B26" s="147" t="s">
        <v>280</v>
      </c>
      <c r="C26" s="147" t="s">
        <v>88</v>
      </c>
      <c r="D26" s="199"/>
      <c r="E26" s="219" t="s">
        <v>215</v>
      </c>
      <c r="F26" s="201"/>
      <c r="G26" s="275">
        <f>SUMIF(Calculator!E:E,'Procurement List (USD)'!E26,Calculator!N:N)</f>
        <v>0</v>
      </c>
      <c r="H26" s="275">
        <f>SUMIF(Calculator!E:E,'Procurement List (USD)'!E26,Calculator!O:O)</f>
        <v>228.57142857142858</v>
      </c>
      <c r="I26" s="275">
        <f>SUMIF(Calculator!E:E,'Procurement List (USD)'!E26,Calculator!P:P)</f>
        <v>85.714285714285708</v>
      </c>
      <c r="J26" s="145">
        <v>65</v>
      </c>
      <c r="K26" s="203"/>
      <c r="L26" s="203">
        <f t="shared" si="1"/>
        <v>0</v>
      </c>
      <c r="M26" s="64"/>
      <c r="N26" s="64"/>
      <c r="O26" s="64"/>
      <c r="P26" s="64"/>
      <c r="Q26" s="64"/>
      <c r="R26" s="64"/>
      <c r="S26" s="64"/>
      <c r="T26" s="64"/>
      <c r="U26" s="64"/>
      <c r="V26" s="64"/>
      <c r="W26" s="64"/>
    </row>
    <row r="27" spans="1:23" s="65" customFormat="1">
      <c r="A27" s="205" t="s">
        <v>104</v>
      </c>
      <c r="B27" s="147" t="s">
        <v>280</v>
      </c>
      <c r="C27" s="147" t="s">
        <v>88</v>
      </c>
      <c r="D27" s="199"/>
      <c r="E27" s="219" t="s">
        <v>214</v>
      </c>
      <c r="F27" s="201"/>
      <c r="G27" s="275">
        <f>SUMIF(Calculator!E:E,'Procurement List (USD)'!E27,Calculator!N:N)</f>
        <v>0</v>
      </c>
      <c r="H27" s="275">
        <f>SUMIF(Calculator!E:E,'Procurement List (USD)'!E27,Calculator!O:O)</f>
        <v>114.28571428571429</v>
      </c>
      <c r="I27" s="275">
        <f>SUMIF(Calculator!E:E,'Procurement List (USD)'!E27,Calculator!P:P)</f>
        <v>42.857142857142854</v>
      </c>
      <c r="J27" s="145">
        <v>33</v>
      </c>
      <c r="K27" s="203"/>
      <c r="L27" s="203">
        <f t="shared" si="1"/>
        <v>0</v>
      </c>
      <c r="M27" s="64"/>
      <c r="N27" s="64"/>
      <c r="O27" s="64"/>
      <c r="P27" s="64"/>
      <c r="Q27" s="64"/>
      <c r="R27" s="64"/>
      <c r="S27" s="64"/>
      <c r="T27" s="64"/>
      <c r="U27" s="64"/>
      <c r="V27" s="64"/>
      <c r="W27" s="64"/>
    </row>
    <row r="28" spans="1:23" s="65" customFormat="1">
      <c r="A28" s="205" t="s">
        <v>104</v>
      </c>
      <c r="B28" s="147" t="s">
        <v>280</v>
      </c>
      <c r="C28" s="147" t="s">
        <v>88</v>
      </c>
      <c r="D28" s="199"/>
      <c r="E28" s="219" t="s">
        <v>216</v>
      </c>
      <c r="F28" s="201"/>
      <c r="G28" s="275">
        <f>SUMIF(Calculator!E:E,'Procurement List (USD)'!E28,Calculator!N:N)</f>
        <v>0</v>
      </c>
      <c r="H28" s="275">
        <f>SUMIF(Calculator!E:E,'Procurement List (USD)'!E28,Calculator!O:O)</f>
        <v>6</v>
      </c>
      <c r="I28" s="275">
        <f>SUMIF(Calculator!E:E,'Procurement List (USD)'!E28,Calculator!P:P)</f>
        <v>6</v>
      </c>
      <c r="J28" s="202">
        <v>40</v>
      </c>
      <c r="K28" s="203"/>
      <c r="L28" s="203">
        <f t="shared" si="1"/>
        <v>0</v>
      </c>
      <c r="M28" s="64"/>
      <c r="N28" s="64"/>
      <c r="O28" s="64"/>
      <c r="P28" s="64"/>
      <c r="Q28" s="64"/>
      <c r="R28" s="64"/>
      <c r="S28" s="64"/>
      <c r="T28" s="64"/>
      <c r="U28" s="64"/>
      <c r="V28" s="64"/>
      <c r="W28" s="64"/>
    </row>
    <row r="29" spans="1:23" s="65" customFormat="1">
      <c r="A29" s="205" t="s">
        <v>104</v>
      </c>
      <c r="B29" s="147" t="s">
        <v>280</v>
      </c>
      <c r="C29" s="147" t="s">
        <v>88</v>
      </c>
      <c r="D29" s="199"/>
      <c r="E29" s="219" t="s">
        <v>217</v>
      </c>
      <c r="F29" s="201"/>
      <c r="G29" s="275">
        <f>SUMIF(Calculator!E:E,'Procurement List (USD)'!E29,Calculator!N:N)</f>
        <v>0</v>
      </c>
      <c r="H29" s="275">
        <f>SUMIF(Calculator!E:E,'Procurement List (USD)'!E29,Calculator!O:O)</f>
        <v>6</v>
      </c>
      <c r="I29" s="275">
        <f>SUMIF(Calculator!E:E,'Procurement List (USD)'!E29,Calculator!P:P)</f>
        <v>6</v>
      </c>
      <c r="J29" s="202">
        <v>40</v>
      </c>
      <c r="K29" s="203"/>
      <c r="L29" s="203">
        <f t="shared" si="1"/>
        <v>0</v>
      </c>
      <c r="M29" s="64"/>
      <c r="N29" s="64"/>
      <c r="O29" s="64"/>
      <c r="P29" s="64"/>
      <c r="Q29" s="64"/>
      <c r="R29" s="64"/>
      <c r="S29" s="64"/>
      <c r="T29" s="64"/>
      <c r="U29" s="64"/>
      <c r="V29" s="64"/>
      <c r="W29" s="64"/>
    </row>
    <row r="30" spans="1:23" s="65" customFormat="1">
      <c r="A30" s="205" t="s">
        <v>104</v>
      </c>
      <c r="B30" s="147" t="s">
        <v>280</v>
      </c>
      <c r="C30" s="147" t="s">
        <v>88</v>
      </c>
      <c r="D30" s="199"/>
      <c r="E30" s="219" t="s">
        <v>218</v>
      </c>
      <c r="F30" s="201"/>
      <c r="G30" s="275">
        <f>SUMIF(Calculator!E:E,'Procurement List (USD)'!E30,Calculator!N:N)</f>
        <v>0</v>
      </c>
      <c r="H30" s="275">
        <f>SUMIF(Calculator!E:E,'Procurement List (USD)'!E30,Calculator!O:O)</f>
        <v>6</v>
      </c>
      <c r="I30" s="275">
        <f>SUMIF(Calculator!E:E,'Procurement List (USD)'!E30,Calculator!P:P)</f>
        <v>6</v>
      </c>
      <c r="J30" s="202">
        <v>40</v>
      </c>
      <c r="K30" s="203"/>
      <c r="L30" s="203">
        <f t="shared" si="1"/>
        <v>0</v>
      </c>
      <c r="M30" s="64"/>
      <c r="N30" s="64"/>
      <c r="O30" s="64"/>
      <c r="P30" s="64"/>
      <c r="Q30" s="64"/>
      <c r="R30" s="64"/>
      <c r="S30" s="64"/>
      <c r="T30" s="64"/>
      <c r="U30" s="64"/>
      <c r="V30" s="64"/>
      <c r="W30" s="64"/>
    </row>
    <row r="31" spans="1:23" s="65" customFormat="1">
      <c r="A31" s="205" t="s">
        <v>104</v>
      </c>
      <c r="B31" s="147" t="s">
        <v>280</v>
      </c>
      <c r="C31" s="147" t="s">
        <v>88</v>
      </c>
      <c r="D31" s="199"/>
      <c r="E31" s="219" t="s">
        <v>86</v>
      </c>
      <c r="F31" s="220"/>
      <c r="G31" s="278">
        <f>SUMIF(Calculator!E:E,'Procurement List (USD)'!E31,Calculator!N:N)</f>
        <v>0</v>
      </c>
      <c r="H31" s="278">
        <f>SUMIF(Calculator!E:E,'Procurement List (USD)'!E31,Calculator!O:O)</f>
        <v>228.57142857142858</v>
      </c>
      <c r="I31" s="278">
        <f>SUMIF(Calculator!E:E,'Procurement List (USD)'!E31,Calculator!P:P)</f>
        <v>85.714285714285708</v>
      </c>
      <c r="J31" s="145">
        <v>65</v>
      </c>
      <c r="K31" s="203"/>
      <c r="L31" s="203">
        <f t="shared" si="1"/>
        <v>0</v>
      </c>
      <c r="M31" s="64"/>
      <c r="N31" s="64"/>
      <c r="O31" s="64"/>
      <c r="P31" s="64"/>
      <c r="Q31" s="64"/>
      <c r="R31" s="64"/>
      <c r="S31" s="64"/>
      <c r="T31" s="64"/>
      <c r="U31" s="64"/>
      <c r="V31" s="64"/>
      <c r="W31" s="64"/>
    </row>
    <row r="32" spans="1:23" s="65" customFormat="1" ht="15" thickBot="1">
      <c r="A32" s="176" t="s">
        <v>104</v>
      </c>
      <c r="B32" s="177" t="s">
        <v>280</v>
      </c>
      <c r="C32" s="177" t="s">
        <v>88</v>
      </c>
      <c r="D32" s="178"/>
      <c r="E32" s="221" t="s">
        <v>87</v>
      </c>
      <c r="F32" s="222"/>
      <c r="G32" s="279">
        <f>SUMIF(Calculator!E:E,'Procurement List (USD)'!E32,Calculator!N:N)</f>
        <v>0</v>
      </c>
      <c r="H32" s="279">
        <f>SUMIF(Calculator!E:E,'Procurement List (USD)'!E32,Calculator!O:O)</f>
        <v>228.57142857142858</v>
      </c>
      <c r="I32" s="279">
        <f>SUMIF(Calculator!E:E,'Procurement List (USD)'!E32,Calculator!P:P)</f>
        <v>85.714285714285708</v>
      </c>
      <c r="J32" s="181">
        <v>65</v>
      </c>
      <c r="K32" s="182"/>
      <c r="L32" s="182">
        <f t="shared" si="1"/>
        <v>0</v>
      </c>
      <c r="M32" s="64"/>
      <c r="N32" s="64"/>
      <c r="O32" s="64"/>
      <c r="P32" s="64"/>
      <c r="Q32" s="64"/>
      <c r="R32" s="64"/>
      <c r="S32" s="64"/>
      <c r="T32" s="64"/>
      <c r="U32" s="64"/>
      <c r="V32" s="64"/>
      <c r="W32" s="64"/>
    </row>
    <row r="33" spans="1:25" s="65" customFormat="1" ht="15" thickBot="1">
      <c r="A33" s="183" t="s">
        <v>102</v>
      </c>
      <c r="B33" s="184" t="s">
        <v>281</v>
      </c>
      <c r="C33" s="184" t="s">
        <v>195</v>
      </c>
      <c r="D33" s="185"/>
      <c r="E33" s="186" t="s">
        <v>110</v>
      </c>
      <c r="F33" s="187" t="s">
        <v>193</v>
      </c>
      <c r="G33" s="273">
        <f>SUMIF(Calculator!E:E,'Procurement List (USD)'!E33,Calculator!N:N)</f>
        <v>0</v>
      </c>
      <c r="H33" s="273">
        <f>SUMIF(Calculator!E:E,'Procurement List (USD)'!E33,Calculator!O:O)</f>
        <v>160</v>
      </c>
      <c r="I33" s="273">
        <f>SUMIF(Calculator!E:E,'Procurement List (USD)'!E33,Calculator!P:P)</f>
        <v>40</v>
      </c>
      <c r="J33" s="188">
        <v>10</v>
      </c>
      <c r="K33" s="189"/>
      <c r="L33" s="189">
        <f t="shared" si="1"/>
        <v>0</v>
      </c>
      <c r="M33" s="64"/>
      <c r="N33" s="64"/>
      <c r="O33" s="64"/>
      <c r="P33" s="64"/>
      <c r="Q33" s="64"/>
      <c r="R33" s="64"/>
      <c r="S33" s="64"/>
      <c r="T33" s="64"/>
      <c r="U33" s="64"/>
      <c r="V33" s="64"/>
      <c r="W33" s="64"/>
    </row>
    <row r="34" spans="1:25" s="65" customFormat="1" ht="174">
      <c r="A34" s="190" t="s">
        <v>111</v>
      </c>
      <c r="B34" s="191" t="s">
        <v>282</v>
      </c>
      <c r="C34" s="191" t="s">
        <v>195</v>
      </c>
      <c r="D34" s="192"/>
      <c r="E34" s="193" t="s">
        <v>112</v>
      </c>
      <c r="F34" s="194" t="s">
        <v>113</v>
      </c>
      <c r="G34" s="274">
        <f>SUMIF(Calculator!E:E,'Procurement List (USD)'!E34,Calculator!N:N)</f>
        <v>0</v>
      </c>
      <c r="H34" s="274">
        <f>SUMIF(Calculator!E:E,'Procurement List (USD)'!E34,Calculator!O:O)</f>
        <v>0</v>
      </c>
      <c r="I34" s="274">
        <f>SUMIF(Calculator!E:E,'Procurement List (USD)'!E34,Calculator!P:P)</f>
        <v>12</v>
      </c>
      <c r="J34" s="195">
        <v>4</v>
      </c>
      <c r="K34" s="196"/>
      <c r="L34" s="196">
        <f t="shared" si="1"/>
        <v>0</v>
      </c>
      <c r="M34" s="64"/>
      <c r="N34" s="64"/>
      <c r="O34" s="64"/>
      <c r="P34" s="64"/>
      <c r="Q34" s="64"/>
      <c r="R34" s="64"/>
      <c r="S34" s="64"/>
      <c r="T34" s="64"/>
      <c r="U34" s="64"/>
      <c r="V34" s="64"/>
      <c r="W34" s="64"/>
    </row>
    <row r="35" spans="1:25" s="65" customFormat="1" ht="43.5">
      <c r="A35" s="223" t="s">
        <v>111</v>
      </c>
      <c r="B35" s="147" t="s">
        <v>282</v>
      </c>
      <c r="C35" s="224" t="s">
        <v>88</v>
      </c>
      <c r="D35" s="199"/>
      <c r="E35" s="209" t="s">
        <v>234</v>
      </c>
      <c r="F35" s="225" t="s">
        <v>284</v>
      </c>
      <c r="G35" s="268">
        <f>SUMIF(Calculator!E:E,'Procurement List (USD)'!E35,Calculator!N:N)</f>
        <v>0</v>
      </c>
      <c r="H35" s="268">
        <f>SUMIF(Calculator!E:E,'Procurement List (USD)'!E35,Calculator!O:O)</f>
        <v>0</v>
      </c>
      <c r="I35" s="268">
        <f>SUMIF(Calculator!E:E,'Procurement List (USD)'!E35,Calculator!P:P)</f>
        <v>42.857142857142854</v>
      </c>
      <c r="J35" s="145">
        <v>11</v>
      </c>
      <c r="K35" s="203"/>
      <c r="L35" s="203">
        <f t="shared" si="1"/>
        <v>0</v>
      </c>
      <c r="M35" s="64"/>
      <c r="N35" s="64"/>
      <c r="O35" s="64"/>
      <c r="P35" s="64"/>
      <c r="Q35" s="64"/>
      <c r="R35" s="64"/>
      <c r="S35" s="64"/>
      <c r="T35" s="64"/>
      <c r="U35" s="64"/>
      <c r="V35" s="64"/>
      <c r="W35" s="64"/>
      <c r="X35" s="64"/>
      <c r="Y35" s="64"/>
    </row>
    <row r="36" spans="1:25" s="65" customFormat="1" ht="29">
      <c r="A36" s="223" t="s">
        <v>111</v>
      </c>
      <c r="B36" s="147" t="s">
        <v>282</v>
      </c>
      <c r="C36" s="224" t="s">
        <v>88</v>
      </c>
      <c r="D36" s="199"/>
      <c r="E36" s="209" t="s">
        <v>235</v>
      </c>
      <c r="F36" s="225" t="s">
        <v>286</v>
      </c>
      <c r="G36" s="268">
        <f>SUMIF(Calculator!E:E,'Procurement List (USD)'!E36,Calculator!N:N)</f>
        <v>0</v>
      </c>
      <c r="H36" s="268">
        <f>SUMIF(Calculator!E:E,'Procurement List (USD)'!E36,Calculator!O:O)</f>
        <v>0</v>
      </c>
      <c r="I36" s="268">
        <f>SUMIF(Calculator!E:E,'Procurement List (USD)'!E36,Calculator!P:P)</f>
        <v>42.857142857142854</v>
      </c>
      <c r="J36" s="145">
        <v>11</v>
      </c>
      <c r="K36" s="203"/>
      <c r="L36" s="203">
        <f t="shared" si="1"/>
        <v>0</v>
      </c>
      <c r="M36" s="64"/>
      <c r="N36" s="64"/>
      <c r="O36" s="64"/>
      <c r="P36" s="64"/>
      <c r="Q36" s="64"/>
      <c r="R36" s="64"/>
      <c r="S36" s="64"/>
      <c r="T36" s="64"/>
      <c r="U36" s="64"/>
      <c r="V36" s="64"/>
      <c r="W36" s="64"/>
      <c r="X36" s="64"/>
      <c r="Y36" s="64"/>
    </row>
    <row r="37" spans="1:25" s="65" customFormat="1">
      <c r="A37" s="223" t="s">
        <v>111</v>
      </c>
      <c r="B37" s="147" t="s">
        <v>282</v>
      </c>
      <c r="C37" s="224" t="s">
        <v>88</v>
      </c>
      <c r="D37" s="199"/>
      <c r="E37" s="209" t="s">
        <v>115</v>
      </c>
      <c r="F37" s="226"/>
      <c r="G37" s="280">
        <f>SUMIF(Calculator!E:E,'Procurement List (USD)'!E37,Calculator!N:N)</f>
        <v>0</v>
      </c>
      <c r="H37" s="280">
        <f>SUMIF(Calculator!E:E,'Procurement List (USD)'!E37,Calculator!O:O)</f>
        <v>0</v>
      </c>
      <c r="I37" s="280">
        <f>SUMIF(Calculator!E:E,'Procurement List (USD)'!E37,Calculator!P:P)</f>
        <v>42.857142857142854</v>
      </c>
      <c r="J37" s="145">
        <v>11</v>
      </c>
      <c r="K37" s="203"/>
      <c r="L37" s="203">
        <f t="shared" si="1"/>
        <v>0</v>
      </c>
      <c r="M37" s="64"/>
      <c r="N37" s="64"/>
      <c r="O37" s="64"/>
      <c r="P37" s="64"/>
      <c r="Q37" s="64"/>
      <c r="R37" s="64"/>
      <c r="S37" s="64"/>
      <c r="T37" s="64"/>
      <c r="U37" s="64"/>
      <c r="V37" s="64"/>
      <c r="W37" s="64"/>
      <c r="X37" s="64"/>
      <c r="Y37" s="64"/>
    </row>
    <row r="38" spans="1:25" s="65" customFormat="1">
      <c r="A38" s="223" t="s">
        <v>111</v>
      </c>
      <c r="B38" s="147" t="s">
        <v>282</v>
      </c>
      <c r="C38" s="224" t="s">
        <v>88</v>
      </c>
      <c r="D38" s="199"/>
      <c r="E38" s="209" t="s">
        <v>116</v>
      </c>
      <c r="F38" s="227"/>
      <c r="G38" s="268">
        <f>SUMIF(Calculator!E:E,'Procurement List (USD)'!E38,Calculator!N:N)</f>
        <v>0</v>
      </c>
      <c r="H38" s="268">
        <f>SUMIF(Calculator!E:E,'Procurement List (USD)'!E38,Calculator!O:O)</f>
        <v>0</v>
      </c>
      <c r="I38" s="268">
        <f>SUMIF(Calculator!E:E,'Procurement List (USD)'!E38,Calculator!P:P)</f>
        <v>42.857142857142854</v>
      </c>
      <c r="J38" s="145">
        <v>11</v>
      </c>
      <c r="K38" s="203"/>
      <c r="L38" s="203">
        <f t="shared" si="1"/>
        <v>0</v>
      </c>
      <c r="M38" s="64"/>
      <c r="N38" s="64"/>
      <c r="O38" s="64"/>
      <c r="P38" s="64"/>
      <c r="Q38" s="64"/>
      <c r="R38" s="64"/>
      <c r="S38" s="64"/>
      <c r="T38" s="64"/>
      <c r="U38" s="64"/>
      <c r="V38" s="64"/>
      <c r="W38" s="64"/>
      <c r="X38" s="64"/>
      <c r="Y38" s="64"/>
    </row>
    <row r="39" spans="1:25" s="65" customFormat="1">
      <c r="A39" s="223" t="s">
        <v>111</v>
      </c>
      <c r="B39" s="147" t="s">
        <v>282</v>
      </c>
      <c r="C39" s="224" t="s">
        <v>88</v>
      </c>
      <c r="D39" s="199"/>
      <c r="E39" s="209" t="s">
        <v>117</v>
      </c>
      <c r="F39" s="227"/>
      <c r="G39" s="268">
        <f>SUMIF(Calculator!E:E,'Procurement List (USD)'!E39,Calculator!N:N)</f>
        <v>0</v>
      </c>
      <c r="H39" s="268">
        <f>SUMIF(Calculator!E:E,'Procurement List (USD)'!E39,Calculator!O:O)</f>
        <v>0</v>
      </c>
      <c r="I39" s="268">
        <f>SUMIF(Calculator!E:E,'Procurement List (USD)'!E39,Calculator!P:P)</f>
        <v>42.857142857142854</v>
      </c>
      <c r="J39" s="145">
        <v>11</v>
      </c>
      <c r="K39" s="203"/>
      <c r="L39" s="203">
        <f t="shared" si="1"/>
        <v>0</v>
      </c>
      <c r="M39" s="64"/>
      <c r="N39" s="64"/>
      <c r="O39" s="64"/>
      <c r="P39" s="64"/>
      <c r="Q39" s="64"/>
      <c r="R39" s="64"/>
      <c r="S39" s="64"/>
      <c r="T39" s="64"/>
      <c r="U39" s="64"/>
      <c r="V39" s="64"/>
      <c r="W39" s="64"/>
      <c r="X39" s="64"/>
      <c r="Y39" s="64"/>
    </row>
    <row r="40" spans="1:25" s="65" customFormat="1">
      <c r="A40" s="223" t="s">
        <v>111</v>
      </c>
      <c r="B40" s="147" t="s">
        <v>282</v>
      </c>
      <c r="C40" s="224" t="s">
        <v>88</v>
      </c>
      <c r="D40" s="199"/>
      <c r="E40" s="209" t="s">
        <v>118</v>
      </c>
      <c r="F40" s="227"/>
      <c r="G40" s="268">
        <f>SUMIF(Calculator!E:E,'Procurement List (USD)'!E40,Calculator!N:N)</f>
        <v>0</v>
      </c>
      <c r="H40" s="268">
        <f>SUMIF(Calculator!E:E,'Procurement List (USD)'!E40,Calculator!O:O)</f>
        <v>0</v>
      </c>
      <c r="I40" s="268">
        <f>SUMIF(Calculator!E:E,'Procurement List (USD)'!E40,Calculator!P:P)</f>
        <v>42.857142857142854</v>
      </c>
      <c r="J40" s="145">
        <v>11</v>
      </c>
      <c r="K40" s="203"/>
      <c r="L40" s="203">
        <f t="shared" si="1"/>
        <v>0</v>
      </c>
      <c r="M40" s="64"/>
      <c r="N40" s="64"/>
      <c r="O40" s="64"/>
      <c r="P40" s="64"/>
      <c r="Q40" s="64"/>
      <c r="R40" s="64"/>
      <c r="S40" s="64"/>
      <c r="T40" s="64"/>
      <c r="U40" s="64"/>
      <c r="V40" s="64"/>
      <c r="W40" s="64"/>
      <c r="X40" s="64"/>
      <c r="Y40" s="64"/>
    </row>
    <row r="41" spans="1:25" s="65" customFormat="1">
      <c r="A41" s="223" t="s">
        <v>111</v>
      </c>
      <c r="B41" s="147" t="s">
        <v>282</v>
      </c>
      <c r="C41" s="224" t="s">
        <v>88</v>
      </c>
      <c r="D41" s="199"/>
      <c r="E41" s="209" t="s">
        <v>119</v>
      </c>
      <c r="F41" s="227"/>
      <c r="G41" s="268">
        <f>SUMIF(Calculator!E:E,'Procurement List (USD)'!E41,Calculator!N:N)</f>
        <v>0</v>
      </c>
      <c r="H41" s="268">
        <f>SUMIF(Calculator!E:E,'Procurement List (USD)'!E41,Calculator!O:O)</f>
        <v>0</v>
      </c>
      <c r="I41" s="268">
        <f>SUMIF(Calculator!E:E,'Procurement List (USD)'!E41,Calculator!P:P)</f>
        <v>42.857142857142854</v>
      </c>
      <c r="J41" s="145">
        <v>11</v>
      </c>
      <c r="K41" s="203"/>
      <c r="L41" s="203">
        <f t="shared" si="1"/>
        <v>0</v>
      </c>
      <c r="M41" s="64"/>
      <c r="N41" s="64"/>
      <c r="O41" s="64"/>
      <c r="P41" s="64"/>
      <c r="Q41" s="64"/>
      <c r="R41" s="64"/>
      <c r="S41" s="64"/>
      <c r="T41" s="64"/>
      <c r="U41" s="64"/>
      <c r="V41" s="64"/>
      <c r="W41" s="64"/>
      <c r="X41" s="64"/>
      <c r="Y41" s="64"/>
    </row>
    <row r="42" spans="1:25" s="65" customFormat="1">
      <c r="A42" s="223" t="s">
        <v>111</v>
      </c>
      <c r="B42" s="147" t="s">
        <v>282</v>
      </c>
      <c r="C42" s="224" t="s">
        <v>88</v>
      </c>
      <c r="D42" s="199"/>
      <c r="E42" s="209" t="s">
        <v>120</v>
      </c>
      <c r="F42" s="227"/>
      <c r="G42" s="268">
        <f>SUMIF(Calculator!E:E,'Procurement List (USD)'!E42,Calculator!N:N)</f>
        <v>0</v>
      </c>
      <c r="H42" s="268">
        <f>SUMIF(Calculator!E:E,'Procurement List (USD)'!E42,Calculator!O:O)</f>
        <v>0</v>
      </c>
      <c r="I42" s="268">
        <f>SUMIF(Calculator!E:E,'Procurement List (USD)'!E42,Calculator!P:P)</f>
        <v>42.857142857142854</v>
      </c>
      <c r="J42" s="145">
        <v>11</v>
      </c>
      <c r="K42" s="203"/>
      <c r="L42" s="203">
        <f t="shared" si="1"/>
        <v>0</v>
      </c>
      <c r="M42" s="64"/>
      <c r="N42" s="64"/>
      <c r="O42" s="64"/>
      <c r="P42" s="64"/>
      <c r="Q42" s="64"/>
      <c r="R42" s="64"/>
      <c r="S42" s="64"/>
      <c r="T42" s="64"/>
      <c r="U42" s="64"/>
      <c r="V42" s="64"/>
      <c r="W42" s="64"/>
      <c r="X42" s="64"/>
      <c r="Y42" s="64"/>
    </row>
    <row r="43" spans="1:25" s="65" customFormat="1">
      <c r="A43" s="223" t="s">
        <v>111</v>
      </c>
      <c r="B43" s="147" t="s">
        <v>282</v>
      </c>
      <c r="C43" s="224" t="s">
        <v>88</v>
      </c>
      <c r="D43" s="199"/>
      <c r="E43" s="209" t="s">
        <v>121</v>
      </c>
      <c r="F43" s="227"/>
      <c r="G43" s="268">
        <f>SUMIF(Calculator!E:E,'Procurement List (USD)'!E43,Calculator!N:N)</f>
        <v>0</v>
      </c>
      <c r="H43" s="268">
        <f>SUMIF(Calculator!E:E,'Procurement List (USD)'!E43,Calculator!O:O)</f>
        <v>0</v>
      </c>
      <c r="I43" s="268">
        <f>SUMIF(Calculator!E:E,'Procurement List (USD)'!E43,Calculator!P:P)</f>
        <v>42.857142857142854</v>
      </c>
      <c r="J43" s="145">
        <v>11</v>
      </c>
      <c r="K43" s="203"/>
      <c r="L43" s="203">
        <f t="shared" si="1"/>
        <v>0</v>
      </c>
      <c r="M43" s="64"/>
      <c r="N43" s="64"/>
      <c r="O43" s="64"/>
      <c r="P43" s="64"/>
      <c r="Q43" s="64"/>
      <c r="R43" s="64"/>
      <c r="S43" s="64"/>
      <c r="T43" s="64"/>
      <c r="U43" s="64"/>
      <c r="V43" s="64"/>
      <c r="W43" s="64"/>
      <c r="X43" s="64"/>
      <c r="Y43" s="64"/>
    </row>
    <row r="44" spans="1:25" s="65" customFormat="1">
      <c r="A44" s="223" t="s">
        <v>111</v>
      </c>
      <c r="B44" s="147" t="s">
        <v>282</v>
      </c>
      <c r="C44" s="224" t="s">
        <v>88</v>
      </c>
      <c r="D44" s="199"/>
      <c r="E44" s="209" t="s">
        <v>122</v>
      </c>
      <c r="F44" s="227"/>
      <c r="G44" s="268">
        <f>SUMIF(Calculator!E:E,'Procurement List (USD)'!E44,Calculator!N:N)</f>
        <v>0</v>
      </c>
      <c r="H44" s="268">
        <f>SUMIF(Calculator!E:E,'Procurement List (USD)'!E44,Calculator!O:O)</f>
        <v>0</v>
      </c>
      <c r="I44" s="268">
        <f>SUMIF(Calculator!E:E,'Procurement List (USD)'!E44,Calculator!P:P)</f>
        <v>42.857142857142854</v>
      </c>
      <c r="J44" s="145">
        <v>11</v>
      </c>
      <c r="K44" s="203"/>
      <c r="L44" s="203">
        <f t="shared" si="1"/>
        <v>0</v>
      </c>
      <c r="M44" s="64"/>
      <c r="N44" s="64"/>
      <c r="O44" s="64"/>
      <c r="P44" s="64"/>
      <c r="Q44" s="64"/>
      <c r="R44" s="64"/>
      <c r="S44" s="64"/>
      <c r="T44" s="64"/>
      <c r="U44" s="64"/>
      <c r="V44" s="64"/>
      <c r="W44" s="64"/>
      <c r="X44" s="64"/>
      <c r="Y44" s="64"/>
    </row>
    <row r="45" spans="1:25" s="65" customFormat="1">
      <c r="A45" s="223" t="s">
        <v>111</v>
      </c>
      <c r="B45" s="147" t="s">
        <v>282</v>
      </c>
      <c r="C45" s="224" t="s">
        <v>88</v>
      </c>
      <c r="D45" s="199"/>
      <c r="E45" s="209" t="s">
        <v>123</v>
      </c>
      <c r="F45" s="227"/>
      <c r="G45" s="268">
        <f>SUMIF(Calculator!E:E,'Procurement List (USD)'!E45,Calculator!N:N)</f>
        <v>0</v>
      </c>
      <c r="H45" s="268">
        <f>SUMIF(Calculator!E:E,'Procurement List (USD)'!E45,Calculator!O:O)</f>
        <v>0</v>
      </c>
      <c r="I45" s="268">
        <f>SUMIF(Calculator!E:E,'Procurement List (USD)'!E45,Calculator!P:P)</f>
        <v>42.857142857142854</v>
      </c>
      <c r="J45" s="145">
        <v>11</v>
      </c>
      <c r="K45" s="203"/>
      <c r="L45" s="203">
        <f t="shared" si="1"/>
        <v>0</v>
      </c>
      <c r="M45" s="64"/>
      <c r="N45" s="64"/>
      <c r="O45" s="64"/>
      <c r="P45" s="64"/>
      <c r="Q45" s="64"/>
      <c r="R45" s="64"/>
      <c r="S45" s="64"/>
      <c r="T45" s="64"/>
      <c r="U45" s="64"/>
      <c r="V45" s="64"/>
      <c r="W45" s="64"/>
      <c r="X45" s="64"/>
      <c r="Y45" s="64"/>
    </row>
    <row r="46" spans="1:25" s="65" customFormat="1">
      <c r="A46" s="223" t="s">
        <v>111</v>
      </c>
      <c r="B46" s="147" t="s">
        <v>282</v>
      </c>
      <c r="C46" s="224" t="s">
        <v>88</v>
      </c>
      <c r="D46" s="199"/>
      <c r="E46" s="209" t="s">
        <v>124</v>
      </c>
      <c r="F46" s="227"/>
      <c r="G46" s="268">
        <f>SUMIF(Calculator!E:E,'Procurement List (USD)'!E46,Calculator!N:N)</f>
        <v>0</v>
      </c>
      <c r="H46" s="268">
        <f>SUMIF(Calculator!E:E,'Procurement List (USD)'!E46,Calculator!O:O)</f>
        <v>0</v>
      </c>
      <c r="I46" s="268">
        <f>SUMIF(Calculator!E:E,'Procurement List (USD)'!E46,Calculator!P:P)</f>
        <v>42.857142857142854</v>
      </c>
      <c r="J46" s="145">
        <v>11</v>
      </c>
      <c r="K46" s="203"/>
      <c r="L46" s="203">
        <f t="shared" si="1"/>
        <v>0</v>
      </c>
      <c r="M46" s="64"/>
      <c r="N46" s="64"/>
      <c r="O46" s="64"/>
      <c r="P46" s="64"/>
      <c r="Q46" s="64"/>
      <c r="R46" s="64"/>
      <c r="S46" s="64"/>
      <c r="T46" s="64"/>
      <c r="U46" s="64"/>
      <c r="V46" s="64"/>
      <c r="W46" s="64"/>
      <c r="X46" s="64"/>
      <c r="Y46" s="64"/>
    </row>
    <row r="47" spans="1:25" s="65" customFormat="1">
      <c r="A47" s="223" t="s">
        <v>111</v>
      </c>
      <c r="B47" s="147" t="s">
        <v>282</v>
      </c>
      <c r="C47" s="224" t="s">
        <v>88</v>
      </c>
      <c r="D47" s="199"/>
      <c r="E47" s="209" t="s">
        <v>125</v>
      </c>
      <c r="F47" s="227"/>
      <c r="G47" s="268">
        <f>SUMIF(Calculator!E:E,'Procurement List (USD)'!E47,Calculator!N:N)</f>
        <v>0</v>
      </c>
      <c r="H47" s="268">
        <f>SUMIF(Calculator!E:E,'Procurement List (USD)'!E47,Calculator!O:O)</f>
        <v>0</v>
      </c>
      <c r="I47" s="268">
        <f>SUMIF(Calculator!E:E,'Procurement List (USD)'!E47,Calculator!P:P)</f>
        <v>42.857142857142854</v>
      </c>
      <c r="J47" s="145">
        <v>11</v>
      </c>
      <c r="K47" s="203"/>
      <c r="L47" s="203">
        <f t="shared" si="1"/>
        <v>0</v>
      </c>
      <c r="M47" s="64"/>
      <c r="N47" s="64"/>
      <c r="O47" s="64"/>
      <c r="P47" s="64"/>
      <c r="Q47" s="64"/>
      <c r="R47" s="64"/>
      <c r="S47" s="64"/>
      <c r="T47" s="64"/>
      <c r="U47" s="64"/>
      <c r="V47" s="64"/>
      <c r="W47" s="64"/>
      <c r="X47" s="64"/>
      <c r="Y47" s="64"/>
    </row>
    <row r="48" spans="1:25" s="65" customFormat="1">
      <c r="A48" s="223" t="s">
        <v>111</v>
      </c>
      <c r="B48" s="147" t="s">
        <v>282</v>
      </c>
      <c r="C48" s="224" t="s">
        <v>88</v>
      </c>
      <c r="D48" s="199"/>
      <c r="E48" s="209" t="s">
        <v>126</v>
      </c>
      <c r="F48" s="227"/>
      <c r="G48" s="268">
        <f>SUMIF(Calculator!E:E,'Procurement List (USD)'!E48,Calculator!N:N)</f>
        <v>0</v>
      </c>
      <c r="H48" s="268">
        <f>SUMIF(Calculator!E:E,'Procurement List (USD)'!E48,Calculator!O:O)</f>
        <v>0</v>
      </c>
      <c r="I48" s="268">
        <f>SUMIF(Calculator!E:E,'Procurement List (USD)'!E48,Calculator!P:P)</f>
        <v>42.857142857142854</v>
      </c>
      <c r="J48" s="145">
        <v>11</v>
      </c>
      <c r="K48" s="203"/>
      <c r="L48" s="203">
        <f t="shared" si="1"/>
        <v>0</v>
      </c>
      <c r="M48" s="64"/>
      <c r="N48" s="64"/>
      <c r="O48" s="64"/>
      <c r="P48" s="64"/>
      <c r="Q48" s="64"/>
      <c r="R48" s="64"/>
      <c r="S48" s="64"/>
      <c r="T48" s="64"/>
      <c r="U48" s="64"/>
      <c r="V48" s="64"/>
      <c r="W48" s="64"/>
      <c r="X48" s="64"/>
      <c r="Y48" s="64"/>
    </row>
    <row r="49" spans="1:25" s="65" customFormat="1">
      <c r="A49" s="223" t="s">
        <v>111</v>
      </c>
      <c r="B49" s="147" t="s">
        <v>282</v>
      </c>
      <c r="C49" s="224" t="s">
        <v>88</v>
      </c>
      <c r="D49" s="199"/>
      <c r="E49" s="209" t="s">
        <v>127</v>
      </c>
      <c r="F49" s="227"/>
      <c r="G49" s="268">
        <f>SUMIF(Calculator!E:E,'Procurement List (USD)'!E49,Calculator!N:N)</f>
        <v>0</v>
      </c>
      <c r="H49" s="268">
        <f>SUMIF(Calculator!E:E,'Procurement List (USD)'!E49,Calculator!O:O)</f>
        <v>0</v>
      </c>
      <c r="I49" s="268">
        <f>SUMIF(Calculator!E:E,'Procurement List (USD)'!E49,Calculator!P:P)</f>
        <v>42.857142857142854</v>
      </c>
      <c r="J49" s="145">
        <v>11</v>
      </c>
      <c r="K49" s="203"/>
      <c r="L49" s="203">
        <f t="shared" si="1"/>
        <v>0</v>
      </c>
      <c r="M49" s="64"/>
      <c r="N49" s="64"/>
      <c r="O49" s="64"/>
      <c r="P49" s="64"/>
      <c r="Q49" s="64"/>
      <c r="R49" s="64"/>
      <c r="S49" s="64"/>
      <c r="T49" s="64"/>
      <c r="U49" s="64"/>
      <c r="V49" s="64"/>
      <c r="W49" s="64"/>
      <c r="X49" s="64"/>
      <c r="Y49" s="64"/>
    </row>
    <row r="50" spans="1:25" s="65" customFormat="1">
      <c r="A50" s="223" t="s">
        <v>111</v>
      </c>
      <c r="B50" s="147" t="s">
        <v>282</v>
      </c>
      <c r="C50" s="224" t="s">
        <v>88</v>
      </c>
      <c r="D50" s="199"/>
      <c r="E50" s="209" t="s">
        <v>128</v>
      </c>
      <c r="F50" s="227"/>
      <c r="G50" s="268">
        <f>SUMIF(Calculator!E:E,'Procurement List (USD)'!E50,Calculator!N:N)</f>
        <v>0</v>
      </c>
      <c r="H50" s="268">
        <f>SUMIF(Calculator!E:E,'Procurement List (USD)'!E50,Calculator!O:O)</f>
        <v>0</v>
      </c>
      <c r="I50" s="268">
        <f>SUMIF(Calculator!E:E,'Procurement List (USD)'!E50,Calculator!P:P)</f>
        <v>42.857142857142854</v>
      </c>
      <c r="J50" s="145">
        <v>11</v>
      </c>
      <c r="K50" s="203"/>
      <c r="L50" s="203">
        <f t="shared" si="1"/>
        <v>0</v>
      </c>
      <c r="M50" s="64"/>
      <c r="N50" s="64"/>
      <c r="O50" s="64"/>
      <c r="P50" s="64"/>
      <c r="Q50" s="64"/>
      <c r="R50" s="64"/>
      <c r="S50" s="64"/>
      <c r="T50" s="64"/>
      <c r="U50" s="64"/>
      <c r="V50" s="64"/>
      <c r="W50" s="64"/>
      <c r="X50" s="64"/>
      <c r="Y50" s="64"/>
    </row>
    <row r="51" spans="1:25" s="65" customFormat="1">
      <c r="A51" s="223" t="s">
        <v>111</v>
      </c>
      <c r="B51" s="147" t="s">
        <v>282</v>
      </c>
      <c r="C51" s="224" t="s">
        <v>88</v>
      </c>
      <c r="D51" s="199"/>
      <c r="E51" s="209" t="s">
        <v>129</v>
      </c>
      <c r="F51" s="227"/>
      <c r="G51" s="268">
        <f>SUMIF(Calculator!E:E,'Procurement List (USD)'!E51,Calculator!N:N)</f>
        <v>0</v>
      </c>
      <c r="H51" s="268">
        <f>SUMIF(Calculator!E:E,'Procurement List (USD)'!E51,Calculator!O:O)</f>
        <v>0</v>
      </c>
      <c r="I51" s="268">
        <f>SUMIF(Calculator!E:E,'Procurement List (USD)'!E51,Calculator!P:P)</f>
        <v>42.857142857142854</v>
      </c>
      <c r="J51" s="145">
        <v>11</v>
      </c>
      <c r="K51" s="203"/>
      <c r="L51" s="203">
        <f t="shared" si="1"/>
        <v>0</v>
      </c>
      <c r="M51" s="64"/>
      <c r="N51" s="64"/>
      <c r="O51" s="64"/>
      <c r="P51" s="64"/>
      <c r="Q51" s="64"/>
      <c r="R51" s="64"/>
      <c r="S51" s="64"/>
      <c r="T51" s="64"/>
      <c r="U51" s="64"/>
      <c r="V51" s="64"/>
      <c r="W51" s="64"/>
      <c r="X51" s="64"/>
      <c r="Y51" s="64"/>
    </row>
    <row r="52" spans="1:25" s="65" customFormat="1">
      <c r="A52" s="223" t="s">
        <v>111</v>
      </c>
      <c r="B52" s="147" t="s">
        <v>282</v>
      </c>
      <c r="C52" s="224" t="s">
        <v>88</v>
      </c>
      <c r="D52" s="199"/>
      <c r="E52" s="209" t="s">
        <v>130</v>
      </c>
      <c r="F52" s="227"/>
      <c r="G52" s="268">
        <f>SUMIF(Calculator!E:E,'Procurement List (USD)'!E52,Calculator!N:N)</f>
        <v>0</v>
      </c>
      <c r="H52" s="268">
        <f>SUMIF(Calculator!E:E,'Procurement List (USD)'!E52,Calculator!O:O)</f>
        <v>0</v>
      </c>
      <c r="I52" s="268">
        <f>SUMIF(Calculator!E:E,'Procurement List (USD)'!E52,Calculator!P:P)</f>
        <v>42.857142857142854</v>
      </c>
      <c r="J52" s="145">
        <v>11</v>
      </c>
      <c r="K52" s="203"/>
      <c r="L52" s="203">
        <f t="shared" si="1"/>
        <v>0</v>
      </c>
      <c r="M52" s="64"/>
      <c r="N52" s="64"/>
      <c r="O52" s="64"/>
      <c r="P52" s="64"/>
      <c r="Q52" s="64"/>
      <c r="R52" s="64"/>
      <c r="S52" s="64"/>
      <c r="T52" s="64"/>
      <c r="U52" s="64"/>
      <c r="V52" s="64"/>
      <c r="W52" s="64"/>
      <c r="X52" s="64"/>
      <c r="Y52" s="64"/>
    </row>
    <row r="53" spans="1:25" s="65" customFormat="1" ht="19.5" customHeight="1">
      <c r="A53" s="223" t="s">
        <v>111</v>
      </c>
      <c r="B53" s="147" t="s">
        <v>282</v>
      </c>
      <c r="C53" s="224" t="s">
        <v>88</v>
      </c>
      <c r="D53" s="199"/>
      <c r="E53" s="209" t="s">
        <v>237</v>
      </c>
      <c r="F53" s="228"/>
      <c r="G53" s="268">
        <f>SUMIF(Calculator!E:E,'Procurement List (USD)'!E53,Calculator!N:N)</f>
        <v>0</v>
      </c>
      <c r="H53" s="268">
        <f>SUMIF(Calculator!E:E,'Procurement List (USD)'!E53,Calculator!O:O)</f>
        <v>0</v>
      </c>
      <c r="I53" s="268">
        <f>SUMIF(Calculator!E:E,'Procurement List (USD)'!E53,Calculator!P:P)</f>
        <v>42.857142857142854</v>
      </c>
      <c r="J53" s="145">
        <v>11</v>
      </c>
      <c r="K53" s="203"/>
      <c r="L53" s="203">
        <f t="shared" si="1"/>
        <v>0</v>
      </c>
      <c r="M53" s="64"/>
      <c r="N53" s="64"/>
      <c r="O53" s="64"/>
      <c r="P53" s="64"/>
      <c r="Q53" s="64"/>
      <c r="R53" s="64"/>
      <c r="S53" s="64"/>
      <c r="T53" s="64"/>
      <c r="U53" s="64"/>
      <c r="V53" s="64"/>
      <c r="W53" s="64"/>
      <c r="X53" s="64"/>
      <c r="Y53" s="64"/>
    </row>
    <row r="54" spans="1:25" s="65" customFormat="1" ht="19.5" customHeight="1">
      <c r="A54" s="223" t="s">
        <v>111</v>
      </c>
      <c r="B54" s="147" t="s">
        <v>282</v>
      </c>
      <c r="C54" s="224" t="s">
        <v>88</v>
      </c>
      <c r="D54" s="199"/>
      <c r="E54" s="209" t="s">
        <v>238</v>
      </c>
      <c r="F54" s="228"/>
      <c r="G54" s="268">
        <f>SUMIF(Calculator!E:E,'Procurement List (USD)'!E54,Calculator!N:N)</f>
        <v>0</v>
      </c>
      <c r="H54" s="268">
        <f>SUMIF(Calculator!E:E,'Procurement List (USD)'!E54,Calculator!O:O)</f>
        <v>0</v>
      </c>
      <c r="I54" s="268">
        <f>SUMIF(Calculator!E:E,'Procurement List (USD)'!E54,Calculator!P:P)</f>
        <v>42.857142857142854</v>
      </c>
      <c r="J54" s="145">
        <v>11</v>
      </c>
      <c r="K54" s="203"/>
      <c r="L54" s="203">
        <f t="shared" si="1"/>
        <v>0</v>
      </c>
      <c r="M54" s="64"/>
      <c r="N54" s="64"/>
      <c r="O54" s="64"/>
      <c r="P54" s="64"/>
      <c r="Q54" s="64"/>
      <c r="R54" s="64"/>
      <c r="S54" s="64"/>
      <c r="T54" s="64"/>
      <c r="U54" s="64"/>
      <c r="V54" s="64"/>
      <c r="W54" s="64"/>
      <c r="X54" s="64"/>
      <c r="Y54" s="64"/>
    </row>
    <row r="55" spans="1:25" s="65" customFormat="1" ht="19.5" customHeight="1">
      <c r="A55" s="223" t="s">
        <v>111</v>
      </c>
      <c r="B55" s="147" t="s">
        <v>282</v>
      </c>
      <c r="C55" s="224" t="s">
        <v>88</v>
      </c>
      <c r="D55" s="199"/>
      <c r="E55" s="209" t="s">
        <v>239</v>
      </c>
      <c r="F55" s="228"/>
      <c r="G55" s="268">
        <f>SUMIF(Calculator!E:E,'Procurement List (USD)'!E55,Calculator!N:N)</f>
        <v>0</v>
      </c>
      <c r="H55" s="268">
        <f>SUMIF(Calculator!E:E,'Procurement List (USD)'!E55,Calculator!O:O)</f>
        <v>0</v>
      </c>
      <c r="I55" s="268">
        <f>SUMIF(Calculator!E:E,'Procurement List (USD)'!E55,Calculator!P:P)</f>
        <v>42.857142857142854</v>
      </c>
      <c r="J55" s="145">
        <v>11</v>
      </c>
      <c r="K55" s="203"/>
      <c r="L55" s="203">
        <f t="shared" si="1"/>
        <v>0</v>
      </c>
      <c r="M55" s="64"/>
      <c r="N55" s="64"/>
      <c r="O55" s="64"/>
      <c r="P55" s="64"/>
      <c r="Q55" s="64"/>
      <c r="R55" s="64"/>
      <c r="S55" s="64"/>
      <c r="T55" s="64"/>
      <c r="U55" s="64"/>
      <c r="V55" s="64"/>
      <c r="W55" s="64"/>
      <c r="X55" s="64"/>
      <c r="Y55" s="64"/>
    </row>
    <row r="56" spans="1:25" s="65" customFormat="1" ht="19.5" customHeight="1">
      <c r="A56" s="223" t="s">
        <v>111</v>
      </c>
      <c r="B56" s="147" t="s">
        <v>282</v>
      </c>
      <c r="C56" s="224" t="s">
        <v>88</v>
      </c>
      <c r="D56" s="199"/>
      <c r="E56" s="209" t="s">
        <v>240</v>
      </c>
      <c r="F56" s="228"/>
      <c r="G56" s="268">
        <f>SUMIF(Calculator!E:E,'Procurement List (USD)'!E56,Calculator!N:N)</f>
        <v>0</v>
      </c>
      <c r="H56" s="268">
        <f>SUMIF(Calculator!E:E,'Procurement List (USD)'!E56,Calculator!O:O)</f>
        <v>0</v>
      </c>
      <c r="I56" s="268">
        <f>SUMIF(Calculator!E:E,'Procurement List (USD)'!E56,Calculator!P:P)</f>
        <v>42.857142857142854</v>
      </c>
      <c r="J56" s="145">
        <v>11</v>
      </c>
      <c r="K56" s="203"/>
      <c r="L56" s="203">
        <f t="shared" si="1"/>
        <v>0</v>
      </c>
      <c r="M56" s="64"/>
      <c r="N56" s="64"/>
      <c r="O56" s="64"/>
      <c r="P56" s="64"/>
      <c r="Q56" s="64"/>
      <c r="R56" s="64"/>
      <c r="S56" s="64"/>
      <c r="T56" s="64"/>
      <c r="U56" s="64"/>
      <c r="V56" s="64"/>
      <c r="W56" s="64"/>
      <c r="X56" s="64"/>
      <c r="Y56" s="64"/>
    </row>
    <row r="57" spans="1:25" s="65" customFormat="1" ht="19.5" customHeight="1">
      <c r="A57" s="223" t="s">
        <v>111</v>
      </c>
      <c r="B57" s="147" t="s">
        <v>282</v>
      </c>
      <c r="C57" s="224" t="s">
        <v>88</v>
      </c>
      <c r="D57" s="199"/>
      <c r="E57" s="209" t="s">
        <v>241</v>
      </c>
      <c r="F57" s="228"/>
      <c r="G57" s="268">
        <f>SUMIF(Calculator!E:E,'Procurement List (USD)'!E57,Calculator!N:N)</f>
        <v>0</v>
      </c>
      <c r="H57" s="268">
        <f>SUMIF(Calculator!E:E,'Procurement List (USD)'!E57,Calculator!O:O)</f>
        <v>0</v>
      </c>
      <c r="I57" s="268">
        <f>SUMIF(Calculator!E:E,'Procurement List (USD)'!E57,Calculator!P:P)</f>
        <v>42.857142857142854</v>
      </c>
      <c r="J57" s="145">
        <v>11</v>
      </c>
      <c r="K57" s="203"/>
      <c r="L57" s="203">
        <f t="shared" si="1"/>
        <v>0</v>
      </c>
      <c r="M57" s="64"/>
      <c r="N57" s="64"/>
      <c r="O57" s="64"/>
      <c r="P57" s="64"/>
      <c r="Q57" s="64"/>
      <c r="R57" s="64"/>
      <c r="S57" s="64"/>
      <c r="T57" s="64"/>
      <c r="U57" s="64"/>
      <c r="V57" s="64"/>
      <c r="W57" s="64"/>
      <c r="X57" s="64"/>
      <c r="Y57" s="64"/>
    </row>
    <row r="58" spans="1:25" s="65" customFormat="1">
      <c r="A58" s="223" t="s">
        <v>111</v>
      </c>
      <c r="B58" s="147" t="s">
        <v>282</v>
      </c>
      <c r="C58" s="224" t="s">
        <v>88</v>
      </c>
      <c r="D58" s="199"/>
      <c r="E58" s="209" t="s">
        <v>138</v>
      </c>
      <c r="F58" s="228"/>
      <c r="G58" s="268">
        <f>SUMIF(Calculator!E:E,'Procurement List (USD)'!E58,Calculator!N:N)</f>
        <v>0</v>
      </c>
      <c r="H58" s="268">
        <f>SUMIF(Calculator!E:E,'Procurement List (USD)'!E58,Calculator!O:O)</f>
        <v>0</v>
      </c>
      <c r="I58" s="268">
        <f>SUMIF(Calculator!E:E,'Procurement List (USD)'!E58,Calculator!P:P)</f>
        <v>42.857142857142854</v>
      </c>
      <c r="J58" s="145">
        <v>11</v>
      </c>
      <c r="K58" s="203">
        <v>0.85670000000000002</v>
      </c>
      <c r="L58" s="203">
        <f t="shared" si="1"/>
        <v>9.4237000000000002</v>
      </c>
      <c r="M58" s="64"/>
      <c r="N58" s="64"/>
      <c r="O58" s="64"/>
      <c r="P58" s="64"/>
      <c r="Q58" s="64"/>
      <c r="R58" s="64"/>
      <c r="S58" s="64"/>
      <c r="T58" s="64"/>
      <c r="U58" s="64"/>
      <c r="V58" s="64"/>
      <c r="W58" s="64"/>
      <c r="X58" s="64"/>
      <c r="Y58" s="64"/>
    </row>
    <row r="59" spans="1:25" s="65" customFormat="1">
      <c r="A59" s="223" t="s">
        <v>111</v>
      </c>
      <c r="B59" s="147" t="s">
        <v>282</v>
      </c>
      <c r="C59" s="224" t="s">
        <v>88</v>
      </c>
      <c r="D59" s="199"/>
      <c r="E59" s="209" t="s">
        <v>140</v>
      </c>
      <c r="F59" s="229"/>
      <c r="G59" s="280">
        <f>SUMIF(Calculator!E:E,'Procurement List (USD)'!E59,Calculator!N:N)</f>
        <v>0</v>
      </c>
      <c r="H59" s="280">
        <f>SUMIF(Calculator!E:E,'Procurement List (USD)'!E59,Calculator!O:O)</f>
        <v>0</v>
      </c>
      <c r="I59" s="280">
        <f>SUMIF(Calculator!E:E,'Procurement List (USD)'!E59,Calculator!P:P)</f>
        <v>42.857142857142854</v>
      </c>
      <c r="J59" s="145">
        <v>11</v>
      </c>
      <c r="K59" s="203"/>
      <c r="L59" s="203">
        <f t="shared" si="1"/>
        <v>0</v>
      </c>
      <c r="M59" s="64"/>
      <c r="N59" s="64"/>
      <c r="O59" s="64"/>
      <c r="P59" s="64"/>
      <c r="Q59" s="64"/>
      <c r="R59" s="64"/>
      <c r="S59" s="64"/>
      <c r="T59" s="64"/>
      <c r="U59" s="64"/>
      <c r="V59" s="64"/>
      <c r="W59" s="64"/>
      <c r="X59" s="64"/>
      <c r="Y59" s="64"/>
    </row>
    <row r="60" spans="1:25" s="65" customFormat="1">
      <c r="A60" s="223" t="s">
        <v>111</v>
      </c>
      <c r="B60" s="147" t="s">
        <v>282</v>
      </c>
      <c r="C60" s="224" t="s">
        <v>88</v>
      </c>
      <c r="D60" s="199"/>
      <c r="E60" s="209" t="s">
        <v>141</v>
      </c>
      <c r="F60" s="227"/>
      <c r="G60" s="268">
        <f>SUMIF(Calculator!E:E,'Procurement List (USD)'!E60,Calculator!N:N)</f>
        <v>0</v>
      </c>
      <c r="H60" s="268">
        <f>SUMIF(Calculator!E:E,'Procurement List (USD)'!E60,Calculator!O:O)</f>
        <v>0</v>
      </c>
      <c r="I60" s="268">
        <f>SUMIF(Calculator!E:E,'Procurement List (USD)'!E60,Calculator!P:P)</f>
        <v>42.857142857142854</v>
      </c>
      <c r="J60" s="145">
        <v>11</v>
      </c>
      <c r="K60" s="203"/>
      <c r="L60" s="203">
        <f t="shared" si="1"/>
        <v>0</v>
      </c>
      <c r="M60" s="64"/>
      <c r="N60" s="64"/>
      <c r="O60" s="64"/>
      <c r="P60" s="64"/>
      <c r="Q60" s="64"/>
      <c r="R60" s="64"/>
      <c r="S60" s="64"/>
      <c r="T60" s="64"/>
      <c r="U60" s="64"/>
      <c r="V60" s="64"/>
      <c r="W60" s="64"/>
      <c r="X60" s="64"/>
      <c r="Y60" s="64"/>
    </row>
    <row r="61" spans="1:25" s="65" customFormat="1">
      <c r="A61" s="223" t="s">
        <v>111</v>
      </c>
      <c r="B61" s="147" t="s">
        <v>282</v>
      </c>
      <c r="C61" s="224" t="s">
        <v>88</v>
      </c>
      <c r="D61" s="199"/>
      <c r="E61" s="209" t="s">
        <v>142</v>
      </c>
      <c r="F61" s="227"/>
      <c r="G61" s="268">
        <f>SUMIF(Calculator!E:E,'Procurement List (USD)'!E61,Calculator!N:N)</f>
        <v>0</v>
      </c>
      <c r="H61" s="268">
        <f>SUMIF(Calculator!E:E,'Procurement List (USD)'!E61,Calculator!O:O)</f>
        <v>0</v>
      </c>
      <c r="I61" s="268">
        <f>SUMIF(Calculator!E:E,'Procurement List (USD)'!E61,Calculator!P:P)</f>
        <v>42.857142857142854</v>
      </c>
      <c r="J61" s="145">
        <v>11</v>
      </c>
      <c r="K61" s="203"/>
      <c r="L61" s="203">
        <f t="shared" si="1"/>
        <v>0</v>
      </c>
      <c r="M61" s="64"/>
      <c r="N61" s="64"/>
      <c r="O61" s="64"/>
      <c r="P61" s="64"/>
      <c r="Q61" s="64"/>
      <c r="R61" s="64"/>
      <c r="S61" s="64"/>
      <c r="T61" s="64"/>
      <c r="U61" s="64"/>
      <c r="V61" s="64"/>
      <c r="W61" s="64"/>
      <c r="X61" s="64"/>
      <c r="Y61" s="64"/>
    </row>
    <row r="62" spans="1:25" s="65" customFormat="1" ht="15" thickBot="1">
      <c r="A62" s="230" t="s">
        <v>111</v>
      </c>
      <c r="B62" s="177" t="s">
        <v>282</v>
      </c>
      <c r="C62" s="231" t="s">
        <v>88</v>
      </c>
      <c r="D62" s="178"/>
      <c r="E62" s="232" t="s">
        <v>143</v>
      </c>
      <c r="F62" s="233"/>
      <c r="G62" s="269">
        <f>SUMIF(Calculator!E:E,'Procurement List (USD)'!E62,Calculator!N:N)</f>
        <v>0</v>
      </c>
      <c r="H62" s="269">
        <f>SUMIF(Calculator!E:E,'Procurement List (USD)'!E62,Calculator!O:O)</f>
        <v>0</v>
      </c>
      <c r="I62" s="269">
        <f>SUMIF(Calculator!E:E,'Procurement List (USD)'!E62,Calculator!P:P)</f>
        <v>42.857142857142854</v>
      </c>
      <c r="J62" s="181">
        <v>11</v>
      </c>
      <c r="K62" s="182"/>
      <c r="L62" s="182">
        <f t="shared" si="1"/>
        <v>0</v>
      </c>
      <c r="M62" s="64"/>
      <c r="N62" s="64"/>
      <c r="O62" s="64"/>
      <c r="P62" s="64"/>
      <c r="Q62" s="64"/>
      <c r="R62" s="64"/>
      <c r="S62" s="64"/>
      <c r="T62" s="64"/>
      <c r="U62" s="64"/>
      <c r="V62" s="64"/>
      <c r="W62" s="64"/>
      <c r="X62" s="64"/>
      <c r="Y62" s="64"/>
    </row>
    <row r="63" spans="1:25" s="65" customFormat="1" ht="109.5" customHeight="1">
      <c r="A63" s="190" t="s">
        <v>111</v>
      </c>
      <c r="B63" s="191" t="s">
        <v>287</v>
      </c>
      <c r="C63" s="191" t="s">
        <v>195</v>
      </c>
      <c r="D63" s="192"/>
      <c r="E63" s="193" t="s">
        <v>144</v>
      </c>
      <c r="F63" s="194" t="s">
        <v>145</v>
      </c>
      <c r="G63" s="274">
        <f>SUMIF(Calculator!E:E,'Procurement List (USD)'!E63,Calculator!N:N)</f>
        <v>0</v>
      </c>
      <c r="H63" s="274">
        <f>SUMIF(Calculator!E:E,'Procurement List (USD)'!E63,Calculator!O:O)</f>
        <v>0</v>
      </c>
      <c r="I63" s="274">
        <f>SUMIF(Calculator!E:E,'Procurement List (USD)'!E63,Calculator!P:P)</f>
        <v>24</v>
      </c>
      <c r="J63" s="195">
        <v>8</v>
      </c>
      <c r="K63" s="196">
        <v>675</v>
      </c>
      <c r="L63" s="196">
        <f t="shared" si="1"/>
        <v>5400</v>
      </c>
      <c r="M63" s="64"/>
      <c r="N63" s="64"/>
      <c r="O63" s="64"/>
      <c r="P63" s="64"/>
      <c r="Q63" s="64"/>
      <c r="R63" s="64"/>
      <c r="S63" s="64"/>
      <c r="T63" s="64"/>
      <c r="U63" s="64"/>
      <c r="V63" s="64"/>
      <c r="W63" s="64"/>
    </row>
    <row r="64" spans="1:25" s="65" customFormat="1" ht="80.25" customHeight="1">
      <c r="A64" s="205" t="s">
        <v>111</v>
      </c>
      <c r="B64" s="147" t="s">
        <v>288</v>
      </c>
      <c r="C64" s="147" t="s">
        <v>195</v>
      </c>
      <c r="D64" s="199"/>
      <c r="E64" s="234" t="s">
        <v>146</v>
      </c>
      <c r="F64" s="207" t="s">
        <v>147</v>
      </c>
      <c r="G64" s="276">
        <f>SUMIF(Calculator!E:E,'Procurement List (USD)'!E64,Calculator!N:N)</f>
        <v>0</v>
      </c>
      <c r="H64" s="276">
        <f>SUMIF(Calculator!E:E,'Procurement List (USD)'!E64,Calculator!O:O)</f>
        <v>0</v>
      </c>
      <c r="I64" s="276">
        <f>SUMIF(Calculator!E:E,'Procurement List (USD)'!E64,Calculator!P:P)</f>
        <v>12</v>
      </c>
      <c r="J64" s="145">
        <v>4</v>
      </c>
      <c r="K64" s="203">
        <v>600</v>
      </c>
      <c r="L64" s="203">
        <f t="shared" si="1"/>
        <v>2400</v>
      </c>
      <c r="M64" s="64"/>
      <c r="N64" s="64"/>
      <c r="O64" s="64"/>
      <c r="P64" s="64"/>
      <c r="Q64" s="64"/>
      <c r="R64" s="64"/>
      <c r="S64" s="64"/>
      <c r="T64" s="64"/>
      <c r="U64" s="64"/>
      <c r="V64" s="64"/>
      <c r="W64" s="64"/>
    </row>
    <row r="65" spans="1:25" s="65" customFormat="1" ht="130.5">
      <c r="A65" s="205" t="s">
        <v>148</v>
      </c>
      <c r="B65" s="147" t="s">
        <v>289</v>
      </c>
      <c r="C65" s="147" t="s">
        <v>195</v>
      </c>
      <c r="D65" s="199"/>
      <c r="E65" s="234" t="s">
        <v>149</v>
      </c>
      <c r="F65" s="207" t="s">
        <v>150</v>
      </c>
      <c r="G65" s="276">
        <f>SUMIF(Calculator!E:E,'Procurement List (USD)'!E65,Calculator!N:N)</f>
        <v>0</v>
      </c>
      <c r="H65" s="276">
        <f>SUMIF(Calculator!E:E,'Procurement List (USD)'!E65,Calculator!O:O)</f>
        <v>0</v>
      </c>
      <c r="I65" s="276">
        <f>SUMIF(Calculator!E:E,'Procurement List (USD)'!E65,Calculator!P:P)</f>
        <v>12</v>
      </c>
      <c r="J65" s="145">
        <v>4</v>
      </c>
      <c r="K65" s="203">
        <v>80</v>
      </c>
      <c r="L65" s="203">
        <f t="shared" si="1"/>
        <v>320</v>
      </c>
      <c r="M65" s="64"/>
      <c r="N65" s="64"/>
      <c r="O65" s="64"/>
      <c r="P65" s="64"/>
      <c r="Q65" s="64"/>
      <c r="R65" s="64"/>
      <c r="S65" s="64"/>
      <c r="T65" s="64"/>
      <c r="U65" s="64"/>
      <c r="V65" s="64"/>
      <c r="W65" s="64"/>
    </row>
    <row r="66" spans="1:25" s="65" customFormat="1" ht="81" customHeight="1">
      <c r="A66" s="205" t="s">
        <v>148</v>
      </c>
      <c r="B66" s="147" t="s">
        <v>290</v>
      </c>
      <c r="C66" s="147" t="s">
        <v>195</v>
      </c>
      <c r="D66" s="199"/>
      <c r="E66" s="234" t="s">
        <v>151</v>
      </c>
      <c r="F66" s="207" t="s">
        <v>152</v>
      </c>
      <c r="G66" s="276">
        <f>SUMIF(Calculator!E:E,'Procurement List (USD)'!E66,Calculator!N:N)</f>
        <v>0</v>
      </c>
      <c r="H66" s="276">
        <f>SUMIF(Calculator!E:E,'Procurement List (USD)'!E66,Calculator!O:O)</f>
        <v>0</v>
      </c>
      <c r="I66" s="276">
        <f>SUMIF(Calculator!E:E,'Procurement List (USD)'!E66,Calculator!P:P)</f>
        <v>6</v>
      </c>
      <c r="J66" s="145">
        <v>2</v>
      </c>
      <c r="K66" s="203">
        <v>97</v>
      </c>
      <c r="L66" s="203">
        <f t="shared" si="1"/>
        <v>194</v>
      </c>
      <c r="M66" s="64"/>
      <c r="N66" s="64"/>
      <c r="O66" s="64"/>
      <c r="P66" s="64"/>
      <c r="Q66" s="64"/>
      <c r="R66" s="64"/>
      <c r="S66" s="64"/>
      <c r="T66" s="64"/>
      <c r="U66" s="64"/>
      <c r="V66" s="64"/>
      <c r="W66" s="64"/>
    </row>
    <row r="67" spans="1:25" s="65" customFormat="1" ht="15" thickBot="1">
      <c r="A67" s="176" t="s">
        <v>148</v>
      </c>
      <c r="B67" s="177" t="s">
        <v>291</v>
      </c>
      <c r="C67" s="177" t="s">
        <v>195</v>
      </c>
      <c r="D67" s="178"/>
      <c r="E67" s="179" t="s">
        <v>242</v>
      </c>
      <c r="F67" s="180"/>
      <c r="G67" s="272">
        <f>SUMIF(Calculator!E:E,'Procurement List (USD)'!E67,Calculator!N:N)</f>
        <v>0</v>
      </c>
      <c r="H67" s="272">
        <f>SUMIF(Calculator!E:E,'Procurement List (USD)'!E67,Calculator!O:O)</f>
        <v>0</v>
      </c>
      <c r="I67" s="272">
        <f>SUMIF(Calculator!E:E,'Procurement List (USD)'!E67,Calculator!P:P)</f>
        <v>6</v>
      </c>
      <c r="J67" s="181">
        <v>2</v>
      </c>
      <c r="K67" s="182"/>
      <c r="L67" s="182">
        <f t="shared" si="1"/>
        <v>0</v>
      </c>
      <c r="M67" s="64"/>
      <c r="N67" s="64"/>
      <c r="O67" s="64"/>
      <c r="P67" s="64"/>
      <c r="Q67" s="64"/>
      <c r="R67" s="64"/>
      <c r="S67" s="64"/>
      <c r="T67" s="64"/>
      <c r="U67" s="64"/>
      <c r="V67" s="64"/>
      <c r="W67" s="64"/>
    </row>
    <row r="68" spans="1:25" s="65" customFormat="1" ht="29">
      <c r="A68" s="235" t="s">
        <v>148</v>
      </c>
      <c r="B68" s="191" t="s">
        <v>282</v>
      </c>
      <c r="C68" s="236" t="s">
        <v>88</v>
      </c>
      <c r="D68" s="192"/>
      <c r="E68" s="237" t="s">
        <v>243</v>
      </c>
      <c r="F68" s="238" t="s">
        <v>155</v>
      </c>
      <c r="G68" s="281">
        <f>SUMIF(Calculator!E:E,'Procurement List (USD)'!E68,Calculator!N:N)</f>
        <v>0</v>
      </c>
      <c r="H68" s="281">
        <f>SUMIF(Calculator!E:E,'Procurement List (USD)'!E68,Calculator!O:O)</f>
        <v>0</v>
      </c>
      <c r="I68" s="281">
        <f>SUMIF(Calculator!E:E,'Procurement List (USD)'!E68,Calculator!P:P)</f>
        <v>34.285714285714285</v>
      </c>
      <c r="J68" s="195">
        <v>9</v>
      </c>
      <c r="K68" s="196"/>
      <c r="L68" s="196">
        <f t="shared" si="1"/>
        <v>0</v>
      </c>
      <c r="M68" s="64"/>
      <c r="N68" s="64"/>
      <c r="O68" s="64"/>
      <c r="P68" s="64"/>
      <c r="Q68" s="64"/>
      <c r="R68" s="64"/>
      <c r="S68" s="64"/>
      <c r="T68" s="64"/>
      <c r="U68" s="64"/>
      <c r="V68" s="64"/>
      <c r="W68" s="64"/>
      <c r="X68" s="64"/>
      <c r="Y68" s="64"/>
    </row>
    <row r="69" spans="1:25" s="65" customFormat="1" ht="29">
      <c r="A69" s="223" t="s">
        <v>148</v>
      </c>
      <c r="B69" s="147" t="s">
        <v>282</v>
      </c>
      <c r="C69" s="239" t="s">
        <v>88</v>
      </c>
      <c r="D69" s="199"/>
      <c r="E69" s="209" t="s">
        <v>244</v>
      </c>
      <c r="F69" s="228" t="s">
        <v>155</v>
      </c>
      <c r="G69" s="268">
        <f>SUMIF(Calculator!E:E,'Procurement List (USD)'!E69,Calculator!N:N)</f>
        <v>0</v>
      </c>
      <c r="H69" s="268">
        <f>SUMIF(Calculator!E:E,'Procurement List (USD)'!E69,Calculator!O:O)</f>
        <v>0</v>
      </c>
      <c r="I69" s="268">
        <f>SUMIF(Calculator!E:E,'Procurement List (USD)'!E69,Calculator!P:P)</f>
        <v>8.5714285714285712</v>
      </c>
      <c r="J69" s="145">
        <v>3</v>
      </c>
      <c r="K69" s="203"/>
      <c r="L69" s="203">
        <f t="shared" ref="L69:L132" si="2">K69*J69</f>
        <v>0</v>
      </c>
      <c r="M69" s="64"/>
      <c r="N69" s="64"/>
      <c r="O69" s="64"/>
      <c r="P69" s="64"/>
      <c r="Q69" s="64"/>
      <c r="R69" s="64"/>
      <c r="S69" s="64"/>
      <c r="T69" s="64"/>
      <c r="U69" s="64"/>
      <c r="V69" s="64"/>
      <c r="W69" s="64"/>
      <c r="X69" s="64"/>
      <c r="Y69" s="64"/>
    </row>
    <row r="70" spans="1:25" s="65" customFormat="1" ht="43.5">
      <c r="A70" s="240" t="s">
        <v>157</v>
      </c>
      <c r="B70" s="147" t="s">
        <v>282</v>
      </c>
      <c r="C70" s="239" t="s">
        <v>88</v>
      </c>
      <c r="D70" s="199"/>
      <c r="E70" s="209" t="s">
        <v>245</v>
      </c>
      <c r="F70" s="228"/>
      <c r="G70" s="268">
        <f>SUMIF(Calculator!E:E,'Procurement List (USD)'!E70,Calculator!N:N)</f>
        <v>0</v>
      </c>
      <c r="H70" s="268">
        <f>SUMIF(Calculator!E:E,'Procurement List (USD)'!E70,Calculator!O:O)</f>
        <v>0</v>
      </c>
      <c r="I70" s="268">
        <f>SUMIF(Calculator!E:E,'Procurement List (USD)'!E70,Calculator!P:P)</f>
        <v>42.857142857142854</v>
      </c>
      <c r="J70" s="145">
        <v>11</v>
      </c>
      <c r="K70" s="203"/>
      <c r="L70" s="203">
        <f t="shared" si="2"/>
        <v>0</v>
      </c>
      <c r="M70" s="64"/>
      <c r="N70" s="64"/>
      <c r="O70" s="64"/>
      <c r="P70" s="64"/>
      <c r="Q70" s="64"/>
      <c r="R70" s="64"/>
      <c r="S70" s="64"/>
      <c r="T70" s="64"/>
      <c r="U70" s="64"/>
      <c r="V70" s="64"/>
      <c r="W70" s="64"/>
      <c r="X70" s="64"/>
      <c r="Y70" s="64"/>
    </row>
    <row r="71" spans="1:25" s="65" customFormat="1" ht="43.5">
      <c r="A71" s="240" t="s">
        <v>157</v>
      </c>
      <c r="B71" s="147" t="s">
        <v>282</v>
      </c>
      <c r="C71" s="239" t="s">
        <v>88</v>
      </c>
      <c r="D71" s="199"/>
      <c r="E71" s="209" t="s">
        <v>246</v>
      </c>
      <c r="F71" s="228"/>
      <c r="G71" s="268">
        <f>SUMIF(Calculator!E:E,'Procurement List (USD)'!E71,Calculator!N:N)</f>
        <v>0</v>
      </c>
      <c r="H71" s="268">
        <f>SUMIF(Calculator!E:E,'Procurement List (USD)'!E71,Calculator!O:O)</f>
        <v>0</v>
      </c>
      <c r="I71" s="268">
        <f>SUMIF(Calculator!E:E,'Procurement List (USD)'!E71,Calculator!P:P)</f>
        <v>42.857142857142854</v>
      </c>
      <c r="J71" s="145">
        <v>11</v>
      </c>
      <c r="K71" s="203"/>
      <c r="L71" s="203">
        <f t="shared" si="2"/>
        <v>0</v>
      </c>
      <c r="M71" s="64"/>
      <c r="N71" s="64"/>
      <c r="O71" s="64"/>
      <c r="P71" s="64"/>
      <c r="Q71" s="64"/>
      <c r="R71" s="64"/>
      <c r="S71" s="64"/>
      <c r="T71" s="64"/>
      <c r="U71" s="64"/>
      <c r="V71" s="64"/>
      <c r="W71" s="64"/>
      <c r="X71" s="64"/>
      <c r="Y71" s="64"/>
    </row>
    <row r="72" spans="1:25" s="65" customFormat="1" ht="43.5">
      <c r="A72" s="240" t="s">
        <v>157</v>
      </c>
      <c r="B72" s="147" t="s">
        <v>282</v>
      </c>
      <c r="C72" s="239" t="s">
        <v>88</v>
      </c>
      <c r="D72" s="199"/>
      <c r="E72" s="209" t="s">
        <v>247</v>
      </c>
      <c r="F72" s="228"/>
      <c r="G72" s="268">
        <f>SUMIF(Calculator!E:E,'Procurement List (USD)'!E72,Calculator!N:N)</f>
        <v>0</v>
      </c>
      <c r="H72" s="268">
        <f>SUMIF(Calculator!E:E,'Procurement List (USD)'!E72,Calculator!O:O)</f>
        <v>0</v>
      </c>
      <c r="I72" s="268">
        <f>SUMIF(Calculator!E:E,'Procurement List (USD)'!E72,Calculator!P:P)</f>
        <v>42.857142857142854</v>
      </c>
      <c r="J72" s="145">
        <v>11</v>
      </c>
      <c r="K72" s="203"/>
      <c r="L72" s="203">
        <f t="shared" si="2"/>
        <v>0</v>
      </c>
      <c r="M72" s="64"/>
      <c r="N72" s="64"/>
      <c r="O72" s="64"/>
      <c r="P72" s="64"/>
      <c r="Q72" s="64"/>
      <c r="R72" s="64"/>
      <c r="S72" s="64"/>
      <c r="T72" s="64"/>
      <c r="U72" s="64"/>
      <c r="V72" s="64"/>
      <c r="W72" s="64"/>
      <c r="X72" s="64"/>
      <c r="Y72" s="64"/>
    </row>
    <row r="73" spans="1:25" s="65" customFormat="1" ht="43.5">
      <c r="A73" s="240" t="s">
        <v>157</v>
      </c>
      <c r="B73" s="147" t="s">
        <v>282</v>
      </c>
      <c r="C73" s="239" t="s">
        <v>88</v>
      </c>
      <c r="D73" s="199"/>
      <c r="E73" s="209" t="s">
        <v>248</v>
      </c>
      <c r="F73" s="228"/>
      <c r="G73" s="268">
        <f>SUMIF(Calculator!E:E,'Procurement List (USD)'!E73,Calculator!N:N)</f>
        <v>0</v>
      </c>
      <c r="H73" s="268">
        <f>SUMIF(Calculator!E:E,'Procurement List (USD)'!E73,Calculator!O:O)</f>
        <v>0</v>
      </c>
      <c r="I73" s="268">
        <f>SUMIF(Calculator!E:E,'Procurement List (USD)'!E73,Calculator!P:P)</f>
        <v>42.857142857142854</v>
      </c>
      <c r="J73" s="145">
        <v>11</v>
      </c>
      <c r="K73" s="203"/>
      <c r="L73" s="203">
        <f t="shared" si="2"/>
        <v>0</v>
      </c>
      <c r="M73" s="64"/>
      <c r="N73" s="64"/>
      <c r="O73" s="64"/>
      <c r="P73" s="64"/>
      <c r="Q73" s="64"/>
      <c r="R73" s="64"/>
      <c r="S73" s="64"/>
      <c r="T73" s="64"/>
      <c r="U73" s="64"/>
      <c r="V73" s="64"/>
      <c r="W73" s="64"/>
      <c r="X73" s="64"/>
      <c r="Y73" s="64"/>
    </row>
    <row r="74" spans="1:25" s="65" customFormat="1" ht="43.5">
      <c r="A74" s="240" t="s">
        <v>157</v>
      </c>
      <c r="B74" s="147" t="s">
        <v>282</v>
      </c>
      <c r="C74" s="239" t="s">
        <v>88</v>
      </c>
      <c r="D74" s="199"/>
      <c r="E74" s="209" t="s">
        <v>249</v>
      </c>
      <c r="F74" s="228"/>
      <c r="G74" s="268">
        <f>SUMIF(Calculator!E:E,'Procurement List (USD)'!E74,Calculator!N:N)</f>
        <v>0</v>
      </c>
      <c r="H74" s="268">
        <f>SUMIF(Calculator!E:E,'Procurement List (USD)'!E74,Calculator!O:O)</f>
        <v>0</v>
      </c>
      <c r="I74" s="268">
        <f>SUMIF(Calculator!E:E,'Procurement List (USD)'!E74,Calculator!P:P)</f>
        <v>42.857142857142854</v>
      </c>
      <c r="J74" s="145">
        <v>11</v>
      </c>
      <c r="K74" s="203"/>
      <c r="L74" s="203">
        <f t="shared" si="2"/>
        <v>0</v>
      </c>
      <c r="M74" s="64"/>
      <c r="N74" s="64"/>
      <c r="O74" s="64"/>
      <c r="P74" s="64"/>
      <c r="Q74" s="64"/>
      <c r="R74" s="64"/>
      <c r="S74" s="64"/>
      <c r="T74" s="64"/>
      <c r="U74" s="64"/>
      <c r="V74" s="64"/>
      <c r="W74" s="64"/>
      <c r="X74" s="64"/>
      <c r="Y74" s="64"/>
    </row>
    <row r="75" spans="1:25" s="65" customFormat="1" ht="43.5">
      <c r="A75" s="240" t="s">
        <v>157</v>
      </c>
      <c r="B75" s="147" t="s">
        <v>282</v>
      </c>
      <c r="C75" s="239" t="s">
        <v>88</v>
      </c>
      <c r="D75" s="199"/>
      <c r="E75" s="209" t="s">
        <v>250</v>
      </c>
      <c r="F75" s="228"/>
      <c r="G75" s="268">
        <f>SUMIF(Calculator!E:E,'Procurement List (USD)'!E75,Calculator!N:N)</f>
        <v>0</v>
      </c>
      <c r="H75" s="268">
        <f>SUMIF(Calculator!E:E,'Procurement List (USD)'!E75,Calculator!O:O)</f>
        <v>0</v>
      </c>
      <c r="I75" s="268">
        <f>SUMIF(Calculator!E:E,'Procurement List (USD)'!E75,Calculator!P:P)</f>
        <v>42.857142857142854</v>
      </c>
      <c r="J75" s="145">
        <v>11</v>
      </c>
      <c r="K75" s="203"/>
      <c r="L75" s="203">
        <f t="shared" si="2"/>
        <v>0</v>
      </c>
      <c r="M75" s="64"/>
      <c r="N75" s="64"/>
      <c r="O75" s="64"/>
      <c r="P75" s="64"/>
      <c r="Q75" s="64"/>
      <c r="R75" s="64"/>
      <c r="S75" s="64"/>
      <c r="T75" s="64"/>
      <c r="U75" s="64"/>
      <c r="V75" s="64"/>
      <c r="W75" s="64"/>
      <c r="X75" s="64"/>
      <c r="Y75" s="64"/>
    </row>
    <row r="76" spans="1:25" s="65" customFormat="1" ht="43.5">
      <c r="A76" s="240" t="s">
        <v>157</v>
      </c>
      <c r="B76" s="147" t="s">
        <v>282</v>
      </c>
      <c r="C76" s="239" t="s">
        <v>88</v>
      </c>
      <c r="D76" s="199"/>
      <c r="E76" s="209" t="s">
        <v>251</v>
      </c>
      <c r="F76" s="228"/>
      <c r="G76" s="268">
        <f>SUMIF(Calculator!E:E,'Procurement List (USD)'!E76,Calculator!N:N)</f>
        <v>0</v>
      </c>
      <c r="H76" s="268">
        <f>SUMIF(Calculator!E:E,'Procurement List (USD)'!E76,Calculator!O:O)</f>
        <v>0</v>
      </c>
      <c r="I76" s="268">
        <f>SUMIF(Calculator!E:E,'Procurement List (USD)'!E76,Calculator!P:P)</f>
        <v>42.857142857142854</v>
      </c>
      <c r="J76" s="145">
        <v>11</v>
      </c>
      <c r="K76" s="203"/>
      <c r="L76" s="203">
        <f t="shared" si="2"/>
        <v>0</v>
      </c>
      <c r="M76" s="64"/>
      <c r="N76" s="64"/>
      <c r="O76" s="64"/>
      <c r="P76" s="64"/>
      <c r="Q76" s="64"/>
      <c r="R76" s="64"/>
      <c r="S76" s="64"/>
      <c r="T76" s="64"/>
      <c r="U76" s="64"/>
      <c r="V76" s="64"/>
      <c r="W76" s="64"/>
      <c r="X76" s="64"/>
      <c r="Y76" s="64"/>
    </row>
    <row r="77" spans="1:25" s="65" customFormat="1" ht="43.5">
      <c r="A77" s="240" t="s">
        <v>157</v>
      </c>
      <c r="B77" s="147" t="s">
        <v>282</v>
      </c>
      <c r="C77" s="239" t="s">
        <v>88</v>
      </c>
      <c r="D77" s="199"/>
      <c r="E77" s="209" t="s">
        <v>252</v>
      </c>
      <c r="F77" s="228"/>
      <c r="G77" s="268">
        <f>SUMIF(Calculator!E:E,'Procurement List (USD)'!E77,Calculator!N:N)</f>
        <v>0</v>
      </c>
      <c r="H77" s="268">
        <f>SUMIF(Calculator!E:E,'Procurement List (USD)'!E77,Calculator!O:O)</f>
        <v>0</v>
      </c>
      <c r="I77" s="268">
        <f>SUMIF(Calculator!E:E,'Procurement List (USD)'!E77,Calculator!P:P)</f>
        <v>42.857142857142854</v>
      </c>
      <c r="J77" s="145">
        <v>11</v>
      </c>
      <c r="K77" s="203"/>
      <c r="L77" s="203">
        <f t="shared" si="2"/>
        <v>0</v>
      </c>
      <c r="M77" s="64"/>
      <c r="N77" s="64"/>
      <c r="O77" s="64"/>
      <c r="P77" s="64"/>
      <c r="Q77" s="64"/>
      <c r="R77" s="64"/>
      <c r="S77" s="64"/>
      <c r="T77" s="64"/>
      <c r="U77" s="64"/>
      <c r="V77" s="64"/>
      <c r="W77" s="64"/>
      <c r="X77" s="64"/>
      <c r="Y77" s="64"/>
    </row>
    <row r="78" spans="1:25" s="65" customFormat="1" ht="43.5">
      <c r="A78" s="240" t="s">
        <v>157</v>
      </c>
      <c r="B78" s="147" t="s">
        <v>282</v>
      </c>
      <c r="C78" s="239" t="s">
        <v>88</v>
      </c>
      <c r="D78" s="199"/>
      <c r="E78" s="209" t="s">
        <v>253</v>
      </c>
      <c r="F78" s="228"/>
      <c r="G78" s="268">
        <f>SUMIF(Calculator!E:E,'Procurement List (USD)'!E78,Calculator!N:N)</f>
        <v>0</v>
      </c>
      <c r="H78" s="268">
        <f>SUMIF(Calculator!E:E,'Procurement List (USD)'!E78,Calculator!O:O)</f>
        <v>0</v>
      </c>
      <c r="I78" s="268">
        <f>SUMIF(Calculator!E:E,'Procurement List (USD)'!E78,Calculator!P:P)</f>
        <v>42.857142857142854</v>
      </c>
      <c r="J78" s="145">
        <v>11</v>
      </c>
      <c r="K78" s="203"/>
      <c r="L78" s="203">
        <f t="shared" si="2"/>
        <v>0</v>
      </c>
      <c r="M78" s="64"/>
      <c r="N78" s="64"/>
      <c r="O78" s="64"/>
      <c r="P78" s="64"/>
      <c r="Q78" s="64"/>
      <c r="R78" s="64"/>
      <c r="S78" s="64"/>
      <c r="T78" s="64"/>
      <c r="U78" s="64"/>
      <c r="V78" s="64"/>
      <c r="W78" s="64"/>
      <c r="X78" s="64"/>
      <c r="Y78" s="64"/>
    </row>
    <row r="79" spans="1:25" s="65" customFormat="1" ht="43.5">
      <c r="A79" s="240" t="s">
        <v>157</v>
      </c>
      <c r="B79" s="147" t="s">
        <v>282</v>
      </c>
      <c r="C79" s="239" t="s">
        <v>88</v>
      </c>
      <c r="D79" s="199"/>
      <c r="E79" s="209" t="s">
        <v>254</v>
      </c>
      <c r="F79" s="228"/>
      <c r="G79" s="268">
        <f>SUMIF(Calculator!E:E,'Procurement List (USD)'!E79,Calculator!N:N)</f>
        <v>0</v>
      </c>
      <c r="H79" s="268">
        <f>SUMIF(Calculator!E:E,'Procurement List (USD)'!E79,Calculator!O:O)</f>
        <v>0</v>
      </c>
      <c r="I79" s="268">
        <f>SUMIF(Calculator!E:E,'Procurement List (USD)'!E79,Calculator!P:P)</f>
        <v>42.857142857142854</v>
      </c>
      <c r="J79" s="145">
        <v>11</v>
      </c>
      <c r="K79" s="203"/>
      <c r="L79" s="203">
        <f t="shared" si="2"/>
        <v>0</v>
      </c>
      <c r="M79" s="64"/>
      <c r="N79" s="64"/>
      <c r="O79" s="64"/>
      <c r="P79" s="64"/>
      <c r="Q79" s="64"/>
      <c r="R79" s="64"/>
      <c r="S79" s="64"/>
      <c r="T79" s="64"/>
      <c r="U79" s="64"/>
      <c r="V79" s="64"/>
      <c r="W79" s="64"/>
      <c r="X79" s="64"/>
      <c r="Y79" s="64"/>
    </row>
    <row r="80" spans="1:25" s="65" customFormat="1" ht="43.5">
      <c r="A80" s="240" t="s">
        <v>157</v>
      </c>
      <c r="B80" s="147" t="s">
        <v>282</v>
      </c>
      <c r="C80" s="239" t="s">
        <v>88</v>
      </c>
      <c r="D80" s="199"/>
      <c r="E80" s="209" t="s">
        <v>255</v>
      </c>
      <c r="F80" s="228"/>
      <c r="G80" s="268">
        <f>SUMIF(Calculator!E:E,'Procurement List (USD)'!E80,Calculator!N:N)</f>
        <v>0</v>
      </c>
      <c r="H80" s="268">
        <f>SUMIF(Calculator!E:E,'Procurement List (USD)'!E80,Calculator!O:O)</f>
        <v>0</v>
      </c>
      <c r="I80" s="268">
        <f>SUMIF(Calculator!E:E,'Procurement List (USD)'!E80,Calculator!P:P)</f>
        <v>42.857142857142854</v>
      </c>
      <c r="J80" s="145">
        <v>11</v>
      </c>
      <c r="K80" s="203"/>
      <c r="L80" s="203">
        <f t="shared" si="2"/>
        <v>0</v>
      </c>
      <c r="M80" s="64"/>
      <c r="N80" s="64"/>
      <c r="O80" s="64"/>
      <c r="P80" s="64"/>
      <c r="Q80" s="64"/>
      <c r="R80" s="64"/>
      <c r="S80" s="64"/>
      <c r="T80" s="64"/>
      <c r="U80" s="64"/>
      <c r="V80" s="64"/>
      <c r="W80" s="64"/>
      <c r="X80" s="64"/>
      <c r="Y80" s="64"/>
    </row>
    <row r="81" spans="1:25" s="65" customFormat="1" ht="43.5">
      <c r="A81" s="240" t="s">
        <v>157</v>
      </c>
      <c r="B81" s="147" t="s">
        <v>282</v>
      </c>
      <c r="C81" s="239" t="s">
        <v>88</v>
      </c>
      <c r="D81" s="199"/>
      <c r="E81" s="209" t="s">
        <v>163</v>
      </c>
      <c r="F81" s="228"/>
      <c r="G81" s="268">
        <f>SUMIF(Calculator!E:E,'Procurement List (USD)'!E81,Calculator!N:N)</f>
        <v>0</v>
      </c>
      <c r="H81" s="268">
        <f>SUMIF(Calculator!E:E,'Procurement List (USD)'!E81,Calculator!O:O)</f>
        <v>0</v>
      </c>
      <c r="I81" s="268">
        <f>SUMIF(Calculator!E:E,'Procurement List (USD)'!E81,Calculator!P:P)</f>
        <v>20</v>
      </c>
      <c r="J81" s="145">
        <v>5</v>
      </c>
      <c r="K81" s="203"/>
      <c r="L81" s="203">
        <f t="shared" si="2"/>
        <v>0</v>
      </c>
      <c r="M81" s="64"/>
      <c r="N81" s="64"/>
      <c r="O81" s="64"/>
      <c r="P81" s="64"/>
      <c r="Q81" s="64"/>
      <c r="R81" s="64"/>
      <c r="S81" s="64"/>
      <c r="T81" s="64"/>
      <c r="U81" s="64"/>
      <c r="V81" s="64"/>
      <c r="W81" s="64"/>
      <c r="X81" s="64"/>
      <c r="Y81" s="64"/>
    </row>
    <row r="82" spans="1:25" s="65" customFormat="1" ht="43.5">
      <c r="A82" s="240" t="s">
        <v>157</v>
      </c>
      <c r="B82" s="147" t="s">
        <v>282</v>
      </c>
      <c r="C82" s="239" t="s">
        <v>88</v>
      </c>
      <c r="D82" s="199"/>
      <c r="E82" s="209" t="s">
        <v>256</v>
      </c>
      <c r="F82" s="228"/>
      <c r="G82" s="268">
        <f>SUMIF(Calculator!E:E,'Procurement List (USD)'!E82,Calculator!N:N)</f>
        <v>0</v>
      </c>
      <c r="H82" s="268">
        <f>SUMIF(Calculator!E:E,'Procurement List (USD)'!E82,Calculator!O:O)</f>
        <v>0</v>
      </c>
      <c r="I82" s="268">
        <f>SUMIF(Calculator!E:E,'Procurement List (USD)'!E82,Calculator!P:P)</f>
        <v>42.857142857142854</v>
      </c>
      <c r="J82" s="145">
        <v>11</v>
      </c>
      <c r="K82" s="203"/>
      <c r="L82" s="203">
        <f t="shared" si="2"/>
        <v>0</v>
      </c>
      <c r="M82" s="64"/>
      <c r="N82" s="64"/>
      <c r="O82" s="64"/>
      <c r="P82" s="64"/>
      <c r="Q82" s="64"/>
      <c r="R82" s="64"/>
      <c r="S82" s="64"/>
      <c r="T82" s="64"/>
      <c r="U82" s="64"/>
      <c r="V82" s="64"/>
      <c r="W82" s="64"/>
      <c r="X82" s="64"/>
      <c r="Y82" s="64"/>
    </row>
    <row r="83" spans="1:25" s="65" customFormat="1" ht="43.5">
      <c r="A83" s="240" t="s">
        <v>157</v>
      </c>
      <c r="B83" s="147" t="s">
        <v>282</v>
      </c>
      <c r="C83" s="239" t="s">
        <v>88</v>
      </c>
      <c r="D83" s="199"/>
      <c r="E83" s="209" t="s">
        <v>257</v>
      </c>
      <c r="F83" s="228"/>
      <c r="G83" s="268">
        <f>SUMIF(Calculator!E:E,'Procurement List (USD)'!E83,Calculator!N:N)</f>
        <v>0</v>
      </c>
      <c r="H83" s="268">
        <f>SUMIF(Calculator!E:E,'Procurement List (USD)'!E83,Calculator!O:O)</f>
        <v>0</v>
      </c>
      <c r="I83" s="268">
        <f>SUMIF(Calculator!E:E,'Procurement List (USD)'!E83,Calculator!P:P)</f>
        <v>20</v>
      </c>
      <c r="J83" s="145">
        <v>5</v>
      </c>
      <c r="K83" s="203"/>
      <c r="L83" s="203">
        <f t="shared" si="2"/>
        <v>0</v>
      </c>
      <c r="M83" s="64"/>
      <c r="N83" s="64"/>
      <c r="O83" s="64"/>
      <c r="P83" s="64"/>
      <c r="Q83" s="64"/>
      <c r="R83" s="64"/>
      <c r="S83" s="64"/>
      <c r="T83" s="64"/>
      <c r="U83" s="64"/>
      <c r="V83" s="64"/>
      <c r="W83" s="64"/>
      <c r="X83" s="64"/>
      <c r="Y83" s="64"/>
    </row>
    <row r="84" spans="1:25" s="65" customFormat="1" ht="43.5">
      <c r="A84" s="240" t="s">
        <v>157</v>
      </c>
      <c r="B84" s="147" t="s">
        <v>282</v>
      </c>
      <c r="C84" s="239" t="s">
        <v>88</v>
      </c>
      <c r="D84" s="199"/>
      <c r="E84" s="209" t="s">
        <v>258</v>
      </c>
      <c r="F84" s="228"/>
      <c r="G84" s="268">
        <f>SUMIF(Calculator!E:E,'Procurement List (USD)'!E84,Calculator!N:N)</f>
        <v>0</v>
      </c>
      <c r="H84" s="268">
        <f>SUMIF(Calculator!E:E,'Procurement List (USD)'!E84,Calculator!O:O)</f>
        <v>0</v>
      </c>
      <c r="I84" s="268">
        <f>SUMIF(Calculator!E:E,'Procurement List (USD)'!E84,Calculator!P:P)</f>
        <v>20</v>
      </c>
      <c r="J84" s="145">
        <v>5</v>
      </c>
      <c r="K84" s="203"/>
      <c r="L84" s="203">
        <f t="shared" si="2"/>
        <v>0</v>
      </c>
      <c r="M84" s="64"/>
      <c r="N84" s="64"/>
      <c r="O84" s="64"/>
      <c r="P84" s="64"/>
      <c r="Q84" s="64"/>
      <c r="R84" s="64"/>
      <c r="S84" s="64"/>
      <c r="T84" s="64"/>
      <c r="U84" s="64"/>
      <c r="V84" s="64"/>
      <c r="W84" s="64"/>
      <c r="X84" s="64"/>
      <c r="Y84" s="64"/>
    </row>
    <row r="85" spans="1:25" s="65" customFormat="1" ht="43.5">
      <c r="A85" s="240" t="s">
        <v>168</v>
      </c>
      <c r="B85" s="147" t="s">
        <v>282</v>
      </c>
      <c r="C85" s="239" t="s">
        <v>88</v>
      </c>
      <c r="D85" s="199"/>
      <c r="E85" s="209" t="s">
        <v>259</v>
      </c>
      <c r="F85" s="228" t="s">
        <v>170</v>
      </c>
      <c r="G85" s="268">
        <f>SUMIF(Calculator!E:E,'Procurement List (USD)'!E85,Calculator!N:N)</f>
        <v>0</v>
      </c>
      <c r="H85" s="268">
        <f>SUMIF(Calculator!E:E,'Procurement List (USD)'!E85,Calculator!O:O)</f>
        <v>0</v>
      </c>
      <c r="I85" s="268">
        <f>SUMIF(Calculator!E:E,'Procurement List (USD)'!E85,Calculator!P:P)</f>
        <v>42.857142857142854</v>
      </c>
      <c r="J85" s="145">
        <v>11</v>
      </c>
      <c r="K85" s="203"/>
      <c r="L85" s="203">
        <f t="shared" si="2"/>
        <v>0</v>
      </c>
      <c r="M85" s="64"/>
      <c r="N85" s="64"/>
      <c r="O85" s="64"/>
      <c r="P85" s="64"/>
      <c r="Q85" s="64"/>
      <c r="R85" s="64"/>
      <c r="S85" s="64"/>
      <c r="T85" s="64"/>
      <c r="U85" s="64"/>
      <c r="V85" s="64"/>
      <c r="W85" s="64"/>
      <c r="X85" s="64"/>
      <c r="Y85" s="64"/>
    </row>
    <row r="86" spans="1:25" s="65" customFormat="1">
      <c r="A86" s="240" t="s">
        <v>168</v>
      </c>
      <c r="B86" s="147" t="s">
        <v>282</v>
      </c>
      <c r="C86" s="239" t="s">
        <v>88</v>
      </c>
      <c r="D86" s="199"/>
      <c r="E86" s="209" t="s">
        <v>171</v>
      </c>
      <c r="F86" s="228"/>
      <c r="G86" s="268">
        <f>SUMIF(Calculator!E:E,'Procurement List (USD)'!E86,Calculator!N:N)</f>
        <v>0</v>
      </c>
      <c r="H86" s="268">
        <f>SUMIF(Calculator!E:E,'Procurement List (USD)'!E86,Calculator!O:O)</f>
        <v>0</v>
      </c>
      <c r="I86" s="268">
        <f>SUMIF(Calculator!E:E,'Procurement List (USD)'!E86,Calculator!P:P)</f>
        <v>128.57142857142856</v>
      </c>
      <c r="J86" s="145">
        <v>33</v>
      </c>
      <c r="K86" s="203"/>
      <c r="L86" s="203">
        <f t="shared" si="2"/>
        <v>0</v>
      </c>
      <c r="M86" s="64"/>
      <c r="N86" s="64"/>
      <c r="O86" s="64"/>
      <c r="P86" s="64"/>
      <c r="Q86" s="64"/>
      <c r="R86" s="64"/>
      <c r="S86" s="64"/>
      <c r="T86" s="64"/>
      <c r="U86" s="64"/>
      <c r="V86" s="64"/>
      <c r="W86" s="64"/>
      <c r="X86" s="64"/>
      <c r="Y86" s="64"/>
    </row>
    <row r="87" spans="1:25" s="65" customFormat="1" ht="29">
      <c r="A87" s="240" t="s">
        <v>173</v>
      </c>
      <c r="B87" s="147" t="s">
        <v>282</v>
      </c>
      <c r="C87" s="239" t="s">
        <v>88</v>
      </c>
      <c r="D87" s="199"/>
      <c r="E87" s="209" t="s">
        <v>174</v>
      </c>
      <c r="F87" s="226"/>
      <c r="G87" s="280">
        <f>SUMIF(Calculator!E:E,'Procurement List (USD)'!E87,Calculator!N:N)</f>
        <v>0</v>
      </c>
      <c r="H87" s="280">
        <f>SUMIF(Calculator!E:E,'Procurement List (USD)'!E87,Calculator!O:O)</f>
        <v>0</v>
      </c>
      <c r="I87" s="280">
        <f>SUMIF(Calculator!E:E,'Procurement List (USD)'!E87,Calculator!P:P)</f>
        <v>42.857142857142854</v>
      </c>
      <c r="J87" s="145">
        <v>11</v>
      </c>
      <c r="K87" s="203"/>
      <c r="L87" s="203">
        <f t="shared" si="2"/>
        <v>0</v>
      </c>
      <c r="M87" s="64"/>
      <c r="N87" s="64"/>
      <c r="O87" s="64"/>
      <c r="P87" s="64"/>
      <c r="Q87" s="64"/>
      <c r="R87" s="64"/>
      <c r="S87" s="64"/>
      <c r="T87" s="64"/>
      <c r="U87" s="64"/>
      <c r="V87" s="64"/>
      <c r="W87" s="64"/>
      <c r="X87" s="64"/>
      <c r="Y87" s="64"/>
    </row>
    <row r="88" spans="1:25" s="65" customFormat="1" ht="29">
      <c r="A88" s="240" t="s">
        <v>173</v>
      </c>
      <c r="B88" s="147" t="s">
        <v>282</v>
      </c>
      <c r="C88" s="239" t="s">
        <v>88</v>
      </c>
      <c r="D88" s="199"/>
      <c r="E88" s="209" t="s">
        <v>260</v>
      </c>
      <c r="F88" s="226"/>
      <c r="G88" s="280">
        <f>SUMIF(Calculator!E:E,'Procurement List (USD)'!E88,Calculator!N:N)</f>
        <v>0</v>
      </c>
      <c r="H88" s="280">
        <f>SUMIF(Calculator!E:E,'Procurement List (USD)'!E88,Calculator!O:O)</f>
        <v>0</v>
      </c>
      <c r="I88" s="280">
        <f>SUMIF(Calculator!E:E,'Procurement List (USD)'!E88,Calculator!P:P)</f>
        <v>42.857142857142854</v>
      </c>
      <c r="J88" s="145">
        <v>11</v>
      </c>
      <c r="K88" s="203"/>
      <c r="L88" s="203">
        <f t="shared" si="2"/>
        <v>0</v>
      </c>
      <c r="M88" s="64"/>
      <c r="N88" s="64"/>
      <c r="O88" s="64"/>
      <c r="P88" s="64"/>
      <c r="Q88" s="64"/>
      <c r="R88" s="64"/>
      <c r="S88" s="64"/>
      <c r="T88" s="64"/>
      <c r="U88" s="64"/>
      <c r="V88" s="64"/>
      <c r="W88" s="64"/>
      <c r="X88" s="64"/>
      <c r="Y88" s="64"/>
    </row>
    <row r="89" spans="1:25" s="65" customFormat="1" ht="29">
      <c r="A89" s="240" t="s">
        <v>173</v>
      </c>
      <c r="B89" s="147" t="s">
        <v>282</v>
      </c>
      <c r="C89" s="239" t="s">
        <v>88</v>
      </c>
      <c r="D89" s="199"/>
      <c r="E89" s="209" t="s">
        <v>261</v>
      </c>
      <c r="F89" s="226"/>
      <c r="G89" s="280">
        <f>SUMIF(Calculator!E:E,'Procurement List (USD)'!E89,Calculator!N:N)</f>
        <v>0</v>
      </c>
      <c r="H89" s="280">
        <f>SUMIF(Calculator!E:E,'Procurement List (USD)'!E89,Calculator!O:O)</f>
        <v>0</v>
      </c>
      <c r="I89" s="280">
        <f>SUMIF(Calculator!E:E,'Procurement List (USD)'!E89,Calculator!P:P)</f>
        <v>42.857142857142854</v>
      </c>
      <c r="J89" s="145">
        <v>11</v>
      </c>
      <c r="K89" s="203"/>
      <c r="L89" s="203">
        <f t="shared" si="2"/>
        <v>0</v>
      </c>
      <c r="M89" s="64"/>
      <c r="N89" s="64"/>
      <c r="O89" s="64"/>
      <c r="P89" s="64"/>
      <c r="Q89" s="64"/>
      <c r="R89" s="64"/>
      <c r="S89" s="64"/>
      <c r="T89" s="64"/>
      <c r="U89" s="64"/>
      <c r="V89" s="64"/>
      <c r="W89" s="64"/>
      <c r="X89" s="64"/>
      <c r="Y89" s="64"/>
    </row>
    <row r="90" spans="1:25" s="65" customFormat="1" ht="29">
      <c r="A90" s="240" t="s">
        <v>173</v>
      </c>
      <c r="B90" s="147" t="s">
        <v>282</v>
      </c>
      <c r="C90" s="239" t="s">
        <v>88</v>
      </c>
      <c r="D90" s="199"/>
      <c r="E90" s="209" t="s">
        <v>262</v>
      </c>
      <c r="F90" s="226"/>
      <c r="G90" s="280">
        <f>SUMIF(Calculator!E:E,'Procurement List (USD)'!E90,Calculator!N:N)</f>
        <v>0</v>
      </c>
      <c r="H90" s="280">
        <f>SUMIF(Calculator!E:E,'Procurement List (USD)'!E90,Calculator!O:O)</f>
        <v>0</v>
      </c>
      <c r="I90" s="280">
        <f>SUMIF(Calculator!E:E,'Procurement List (USD)'!E90,Calculator!P:P)</f>
        <v>42.857142857142854</v>
      </c>
      <c r="J90" s="145">
        <v>11</v>
      </c>
      <c r="K90" s="203"/>
      <c r="L90" s="203">
        <f t="shared" si="2"/>
        <v>0</v>
      </c>
      <c r="M90" s="64"/>
      <c r="N90" s="64"/>
      <c r="O90" s="64"/>
      <c r="P90" s="64"/>
      <c r="Q90" s="64"/>
      <c r="R90" s="64"/>
      <c r="S90" s="64"/>
      <c r="T90" s="64"/>
      <c r="U90" s="64"/>
      <c r="V90" s="64"/>
      <c r="W90" s="64"/>
      <c r="X90" s="64"/>
      <c r="Y90" s="64"/>
    </row>
    <row r="91" spans="1:25" s="65" customFormat="1" ht="29">
      <c r="A91" s="240" t="s">
        <v>173</v>
      </c>
      <c r="B91" s="147" t="s">
        <v>282</v>
      </c>
      <c r="C91" s="239" t="s">
        <v>88</v>
      </c>
      <c r="D91" s="199"/>
      <c r="E91" s="209" t="s">
        <v>263</v>
      </c>
      <c r="F91" s="226"/>
      <c r="G91" s="280">
        <f>SUMIF(Calculator!E:E,'Procurement List (USD)'!E91,Calculator!N:N)</f>
        <v>0</v>
      </c>
      <c r="H91" s="280">
        <f>SUMIF(Calculator!E:E,'Procurement List (USD)'!E91,Calculator!O:O)</f>
        <v>0</v>
      </c>
      <c r="I91" s="280">
        <f>SUMIF(Calculator!E:E,'Procurement List (USD)'!E91,Calculator!P:P)</f>
        <v>42.857142857142854</v>
      </c>
      <c r="J91" s="145">
        <v>11</v>
      </c>
      <c r="K91" s="203"/>
      <c r="L91" s="203">
        <f t="shared" si="2"/>
        <v>0</v>
      </c>
      <c r="M91" s="64"/>
      <c r="N91" s="64"/>
      <c r="O91" s="64"/>
      <c r="P91" s="64"/>
      <c r="Q91" s="64"/>
      <c r="R91" s="64"/>
      <c r="S91" s="64"/>
      <c r="T91" s="64"/>
      <c r="U91" s="64"/>
      <c r="V91" s="64"/>
      <c r="W91" s="64"/>
      <c r="X91" s="64"/>
      <c r="Y91" s="64"/>
    </row>
    <row r="92" spans="1:25" s="65" customFormat="1" ht="29">
      <c r="A92" s="240" t="s">
        <v>173</v>
      </c>
      <c r="B92" s="147" t="s">
        <v>282</v>
      </c>
      <c r="C92" s="239" t="s">
        <v>88</v>
      </c>
      <c r="D92" s="199"/>
      <c r="E92" s="209" t="s">
        <v>264</v>
      </c>
      <c r="F92" s="226"/>
      <c r="G92" s="280">
        <f>SUMIF(Calculator!E:E,'Procurement List (USD)'!E92,Calculator!N:N)</f>
        <v>0</v>
      </c>
      <c r="H92" s="280">
        <f>SUMIF(Calculator!E:E,'Procurement List (USD)'!E92,Calculator!O:O)</f>
        <v>0</v>
      </c>
      <c r="I92" s="280">
        <f>SUMIF(Calculator!E:E,'Procurement List (USD)'!E92,Calculator!P:P)</f>
        <v>42.857142857142854</v>
      </c>
      <c r="J92" s="145">
        <v>11</v>
      </c>
      <c r="K92" s="203"/>
      <c r="L92" s="203">
        <f t="shared" si="2"/>
        <v>0</v>
      </c>
      <c r="M92" s="64"/>
      <c r="N92" s="64"/>
      <c r="O92" s="64"/>
      <c r="P92" s="64"/>
      <c r="Q92" s="64"/>
      <c r="R92" s="64"/>
      <c r="S92" s="64"/>
      <c r="T92" s="64"/>
      <c r="U92" s="64"/>
      <c r="V92" s="64"/>
      <c r="W92" s="64"/>
      <c r="X92" s="64"/>
      <c r="Y92" s="64"/>
    </row>
    <row r="93" spans="1:25" s="65" customFormat="1" ht="29">
      <c r="A93" s="240" t="s">
        <v>173</v>
      </c>
      <c r="B93" s="147" t="s">
        <v>282</v>
      </c>
      <c r="C93" s="239" t="s">
        <v>88</v>
      </c>
      <c r="D93" s="199"/>
      <c r="E93" s="209" t="s">
        <v>265</v>
      </c>
      <c r="F93" s="226"/>
      <c r="G93" s="280">
        <f>SUMIF(Calculator!E:E,'Procurement List (USD)'!E93,Calculator!N:N)</f>
        <v>0</v>
      </c>
      <c r="H93" s="280">
        <f>SUMIF(Calculator!E:E,'Procurement List (USD)'!E93,Calculator!O:O)</f>
        <v>0</v>
      </c>
      <c r="I93" s="280">
        <f>SUMIF(Calculator!E:E,'Procurement List (USD)'!E93,Calculator!P:P)</f>
        <v>42.857142857142854</v>
      </c>
      <c r="J93" s="145">
        <v>11</v>
      </c>
      <c r="K93" s="203"/>
      <c r="L93" s="203">
        <f t="shared" si="2"/>
        <v>0</v>
      </c>
      <c r="M93" s="64"/>
      <c r="N93" s="64"/>
      <c r="O93" s="64"/>
      <c r="P93" s="64"/>
      <c r="Q93" s="64"/>
      <c r="R93" s="64"/>
      <c r="S93" s="64"/>
      <c r="T93" s="64"/>
      <c r="U93" s="64"/>
      <c r="V93" s="64"/>
      <c r="W93" s="64"/>
      <c r="X93" s="64"/>
      <c r="Y93" s="64"/>
    </row>
    <row r="94" spans="1:25" s="65" customFormat="1" ht="29">
      <c r="A94" s="240" t="s">
        <v>173</v>
      </c>
      <c r="B94" s="147" t="s">
        <v>282</v>
      </c>
      <c r="C94" s="239" t="s">
        <v>88</v>
      </c>
      <c r="D94" s="199"/>
      <c r="E94" s="209" t="s">
        <v>266</v>
      </c>
      <c r="F94" s="226"/>
      <c r="G94" s="280">
        <f>SUMIF(Calculator!E:E,'Procurement List (USD)'!E94,Calculator!N:N)</f>
        <v>0</v>
      </c>
      <c r="H94" s="280">
        <f>SUMIF(Calculator!E:E,'Procurement List (USD)'!E94,Calculator!O:O)</f>
        <v>0</v>
      </c>
      <c r="I94" s="280">
        <f>SUMIF(Calculator!E:E,'Procurement List (USD)'!E94,Calculator!P:P)</f>
        <v>42.857142857142854</v>
      </c>
      <c r="J94" s="145">
        <v>11</v>
      </c>
      <c r="K94" s="203"/>
      <c r="L94" s="203">
        <f t="shared" si="2"/>
        <v>0</v>
      </c>
      <c r="M94" s="64"/>
      <c r="N94" s="64"/>
      <c r="O94" s="64"/>
      <c r="P94" s="64"/>
      <c r="Q94" s="64"/>
      <c r="R94" s="64"/>
      <c r="S94" s="64"/>
      <c r="T94" s="64"/>
      <c r="U94" s="64"/>
      <c r="V94" s="64"/>
      <c r="W94" s="64"/>
      <c r="X94" s="64"/>
      <c r="Y94" s="64"/>
    </row>
    <row r="95" spans="1:25" s="65" customFormat="1" ht="29">
      <c r="A95" s="240" t="s">
        <v>175</v>
      </c>
      <c r="B95" s="147" t="s">
        <v>282</v>
      </c>
      <c r="C95" s="239" t="s">
        <v>88</v>
      </c>
      <c r="D95" s="199"/>
      <c r="E95" s="209" t="s">
        <v>176</v>
      </c>
      <c r="F95" s="228"/>
      <c r="G95" s="268">
        <f>SUMIF(Calculator!E:E,'Procurement List (USD)'!E95,Calculator!N:N)</f>
        <v>0</v>
      </c>
      <c r="H95" s="268">
        <f>SUMIF(Calculator!E:E,'Procurement List (USD)'!E95,Calculator!O:O)</f>
        <v>0</v>
      </c>
      <c r="I95" s="268">
        <f>SUMIF(Calculator!E:E,'Procurement List (USD)'!E95,Calculator!P:P)</f>
        <v>42.857142857142854</v>
      </c>
      <c r="J95" s="145">
        <v>11</v>
      </c>
      <c r="K95" s="203"/>
      <c r="L95" s="203">
        <f t="shared" si="2"/>
        <v>0</v>
      </c>
      <c r="M95" s="64"/>
      <c r="N95" s="64"/>
      <c r="O95" s="64"/>
      <c r="P95" s="64"/>
      <c r="Q95" s="64"/>
      <c r="R95" s="64"/>
      <c r="S95" s="64"/>
      <c r="T95" s="64"/>
      <c r="U95" s="64"/>
      <c r="V95" s="64"/>
      <c r="W95" s="64"/>
      <c r="X95" s="64"/>
      <c r="Y95" s="64"/>
    </row>
    <row r="96" spans="1:25" s="65" customFormat="1" ht="29">
      <c r="A96" s="240" t="s">
        <v>175</v>
      </c>
      <c r="B96" s="147" t="s">
        <v>282</v>
      </c>
      <c r="C96" s="239" t="s">
        <v>88</v>
      </c>
      <c r="D96" s="199"/>
      <c r="E96" s="209" t="s">
        <v>177</v>
      </c>
      <c r="F96" s="228"/>
      <c r="G96" s="268">
        <f>SUMIF(Calculator!E:E,'Procurement List (USD)'!E96,Calculator!N:N)</f>
        <v>0</v>
      </c>
      <c r="H96" s="268">
        <f>SUMIF(Calculator!E:E,'Procurement List (USD)'!E96,Calculator!O:O)</f>
        <v>0</v>
      </c>
      <c r="I96" s="268">
        <f>SUMIF(Calculator!E:E,'Procurement List (USD)'!E96,Calculator!P:P)</f>
        <v>42.857142857142854</v>
      </c>
      <c r="J96" s="145">
        <v>11</v>
      </c>
      <c r="K96" s="203"/>
      <c r="L96" s="203">
        <f t="shared" si="2"/>
        <v>0</v>
      </c>
      <c r="M96" s="64"/>
      <c r="N96" s="64"/>
      <c r="O96" s="64"/>
      <c r="P96" s="64"/>
      <c r="Q96" s="64"/>
      <c r="R96" s="64"/>
      <c r="S96" s="64"/>
      <c r="T96" s="64"/>
      <c r="U96" s="64"/>
      <c r="V96" s="64"/>
      <c r="W96" s="64"/>
      <c r="X96" s="64"/>
      <c r="Y96" s="64"/>
    </row>
    <row r="97" spans="1:25" s="65" customFormat="1" ht="29">
      <c r="A97" s="240" t="s">
        <v>175</v>
      </c>
      <c r="B97" s="147" t="s">
        <v>282</v>
      </c>
      <c r="C97" s="239" t="s">
        <v>88</v>
      </c>
      <c r="D97" s="199"/>
      <c r="E97" s="209" t="s">
        <v>178</v>
      </c>
      <c r="F97" s="228"/>
      <c r="G97" s="268">
        <f>SUMIF(Calculator!E:E,'Procurement List (USD)'!E97,Calculator!N:N)</f>
        <v>0</v>
      </c>
      <c r="H97" s="268">
        <f>SUMIF(Calculator!E:E,'Procurement List (USD)'!E97,Calculator!O:O)</f>
        <v>0</v>
      </c>
      <c r="I97" s="268">
        <f>SUMIF(Calculator!E:E,'Procurement List (USD)'!E97,Calculator!P:P)</f>
        <v>42.857142857142854</v>
      </c>
      <c r="J97" s="145">
        <v>11</v>
      </c>
      <c r="K97" s="203"/>
      <c r="L97" s="203">
        <f t="shared" si="2"/>
        <v>0</v>
      </c>
      <c r="M97" s="64"/>
      <c r="N97" s="64"/>
      <c r="O97" s="64"/>
      <c r="P97" s="64"/>
      <c r="Q97" s="64"/>
      <c r="R97" s="64"/>
      <c r="S97" s="64"/>
      <c r="T97" s="64"/>
      <c r="U97" s="64"/>
      <c r="V97" s="64"/>
      <c r="W97" s="64"/>
      <c r="X97" s="64"/>
      <c r="Y97" s="64"/>
    </row>
    <row r="98" spans="1:25" s="65" customFormat="1" ht="29">
      <c r="A98" s="240" t="s">
        <v>175</v>
      </c>
      <c r="B98" s="147" t="s">
        <v>282</v>
      </c>
      <c r="C98" s="239" t="s">
        <v>88</v>
      </c>
      <c r="D98" s="199"/>
      <c r="E98" s="209" t="s">
        <v>179</v>
      </c>
      <c r="F98" s="228" t="s">
        <v>180</v>
      </c>
      <c r="G98" s="268">
        <f>SUMIF(Calculator!E:E,'Procurement List (USD)'!E98,Calculator!N:N)</f>
        <v>0</v>
      </c>
      <c r="H98" s="268">
        <f>SUMIF(Calculator!E:E,'Procurement List (USD)'!E98,Calculator!O:O)</f>
        <v>0</v>
      </c>
      <c r="I98" s="268">
        <f>SUMIF(Calculator!E:E,'Procurement List (USD)'!E98,Calculator!P:P)</f>
        <v>42.857142857142854</v>
      </c>
      <c r="J98" s="145">
        <v>11</v>
      </c>
      <c r="K98" s="203"/>
      <c r="L98" s="203">
        <f t="shared" si="2"/>
        <v>0</v>
      </c>
      <c r="M98" s="64"/>
      <c r="N98" s="64"/>
      <c r="O98" s="64"/>
      <c r="P98" s="64"/>
      <c r="Q98" s="64"/>
      <c r="R98" s="64"/>
      <c r="S98" s="64"/>
      <c r="T98" s="64"/>
      <c r="U98" s="64"/>
      <c r="V98" s="64"/>
      <c r="W98" s="64"/>
      <c r="X98" s="64"/>
      <c r="Y98" s="64"/>
    </row>
    <row r="99" spans="1:25" s="65" customFormat="1" ht="29">
      <c r="A99" s="240" t="s">
        <v>175</v>
      </c>
      <c r="B99" s="147" t="s">
        <v>282</v>
      </c>
      <c r="C99" s="239" t="s">
        <v>88</v>
      </c>
      <c r="D99" s="199"/>
      <c r="E99" s="209" t="s">
        <v>181</v>
      </c>
      <c r="F99" s="228" t="s">
        <v>180</v>
      </c>
      <c r="G99" s="268">
        <f>SUMIF(Calculator!E:E,'Procurement List (USD)'!E99,Calculator!N:N)</f>
        <v>0</v>
      </c>
      <c r="H99" s="268">
        <f>SUMIF(Calculator!E:E,'Procurement List (USD)'!E99,Calculator!O:O)</f>
        <v>0</v>
      </c>
      <c r="I99" s="268">
        <f>SUMIF(Calculator!E:E,'Procurement List (USD)'!E99,Calculator!P:P)</f>
        <v>42.857142857142854</v>
      </c>
      <c r="J99" s="145">
        <v>11</v>
      </c>
      <c r="K99" s="203"/>
      <c r="L99" s="203">
        <f t="shared" si="2"/>
        <v>0</v>
      </c>
      <c r="M99" s="64"/>
      <c r="N99" s="64"/>
      <c r="O99" s="64"/>
      <c r="P99" s="64"/>
      <c r="Q99" s="64"/>
      <c r="R99" s="64"/>
      <c r="S99" s="64"/>
      <c r="T99" s="64"/>
      <c r="U99" s="64"/>
      <c r="V99" s="64"/>
      <c r="W99" s="64"/>
      <c r="X99" s="64"/>
      <c r="Y99" s="64"/>
    </row>
    <row r="100" spans="1:25" s="65" customFormat="1" ht="29">
      <c r="A100" s="240" t="s">
        <v>175</v>
      </c>
      <c r="B100" s="147" t="s">
        <v>282</v>
      </c>
      <c r="C100" s="239" t="s">
        <v>88</v>
      </c>
      <c r="D100" s="199"/>
      <c r="E100" s="209" t="s">
        <v>182</v>
      </c>
      <c r="F100" s="228" t="s">
        <v>180</v>
      </c>
      <c r="G100" s="268">
        <f>SUMIF(Calculator!E:E,'Procurement List (USD)'!E100,Calculator!N:N)</f>
        <v>0</v>
      </c>
      <c r="H100" s="268">
        <f>SUMIF(Calculator!E:E,'Procurement List (USD)'!E100,Calculator!O:O)</f>
        <v>0</v>
      </c>
      <c r="I100" s="268">
        <f>SUMIF(Calculator!E:E,'Procurement List (USD)'!E100,Calculator!P:P)</f>
        <v>42.857142857142854</v>
      </c>
      <c r="J100" s="145">
        <v>11</v>
      </c>
      <c r="K100" s="203"/>
      <c r="L100" s="203">
        <f t="shared" si="2"/>
        <v>0</v>
      </c>
      <c r="M100" s="64"/>
      <c r="N100" s="64"/>
      <c r="O100" s="64"/>
      <c r="P100" s="64"/>
      <c r="Q100" s="64"/>
      <c r="R100" s="64"/>
      <c r="S100" s="64"/>
      <c r="T100" s="64"/>
      <c r="U100" s="64"/>
      <c r="V100" s="64"/>
      <c r="W100" s="64"/>
      <c r="X100" s="64"/>
      <c r="Y100" s="64"/>
    </row>
    <row r="101" spans="1:25" s="65" customFormat="1" ht="29">
      <c r="A101" s="240" t="s">
        <v>175</v>
      </c>
      <c r="B101" s="147" t="s">
        <v>282</v>
      </c>
      <c r="C101" s="239" t="s">
        <v>88</v>
      </c>
      <c r="D101" s="199"/>
      <c r="E101" s="209" t="s">
        <v>183</v>
      </c>
      <c r="F101" s="226"/>
      <c r="G101" s="280">
        <f>SUMIF(Calculator!E:E,'Procurement List (USD)'!E101,Calculator!N:N)</f>
        <v>0</v>
      </c>
      <c r="H101" s="280">
        <f>SUMIF(Calculator!E:E,'Procurement List (USD)'!E101,Calculator!O:O)</f>
        <v>0</v>
      </c>
      <c r="I101" s="280">
        <f>SUMIF(Calculator!E:E,'Procurement List (USD)'!E101,Calculator!P:P)</f>
        <v>42.857142857142854</v>
      </c>
      <c r="J101" s="145">
        <v>11</v>
      </c>
      <c r="K101" s="203"/>
      <c r="L101" s="203">
        <f t="shared" si="2"/>
        <v>0</v>
      </c>
      <c r="M101" s="64"/>
      <c r="N101" s="64"/>
      <c r="O101" s="64"/>
      <c r="P101" s="64"/>
      <c r="Q101" s="64"/>
      <c r="R101" s="64"/>
      <c r="S101" s="64"/>
      <c r="T101" s="64"/>
      <c r="U101" s="64"/>
      <c r="V101" s="64"/>
      <c r="W101" s="64"/>
      <c r="X101" s="64"/>
      <c r="Y101" s="64"/>
    </row>
    <row r="102" spans="1:25" s="65" customFormat="1" ht="29.5" thickBot="1">
      <c r="A102" s="241" t="s">
        <v>104</v>
      </c>
      <c r="B102" s="177" t="s">
        <v>282</v>
      </c>
      <c r="C102" s="242" t="s">
        <v>88</v>
      </c>
      <c r="D102" s="178"/>
      <c r="E102" s="232" t="s">
        <v>185</v>
      </c>
      <c r="F102" s="243" t="s">
        <v>186</v>
      </c>
      <c r="G102" s="269">
        <f>SUMIF(Calculator!E:E,'Procurement List (USD)'!E102,Calculator!N:N)</f>
        <v>0</v>
      </c>
      <c r="H102" s="269">
        <f>SUMIF(Calculator!E:E,'Procurement List (USD)'!E102,Calculator!O:O)</f>
        <v>0</v>
      </c>
      <c r="I102" s="269">
        <f>SUMIF(Calculator!E:E,'Procurement List (USD)'!E102,Calculator!P:P)</f>
        <v>42.857142857142854</v>
      </c>
      <c r="J102" s="181">
        <v>11</v>
      </c>
      <c r="K102" s="182"/>
      <c r="L102" s="182">
        <f t="shared" si="2"/>
        <v>0</v>
      </c>
      <c r="M102" s="64"/>
      <c r="N102" s="64"/>
      <c r="O102" s="64"/>
      <c r="P102" s="64"/>
      <c r="Q102" s="64"/>
      <c r="R102" s="64"/>
      <c r="S102" s="64"/>
      <c r="T102" s="64"/>
      <c r="U102" s="64"/>
      <c r="V102" s="64"/>
      <c r="W102" s="64"/>
      <c r="X102" s="64"/>
      <c r="Y102" s="64"/>
    </row>
    <row r="103" spans="1:25" s="65" customFormat="1" ht="21.75" customHeight="1" thickBot="1">
      <c r="A103" s="183" t="s">
        <v>148</v>
      </c>
      <c r="B103" s="184" t="s">
        <v>305</v>
      </c>
      <c r="C103" s="184" t="s">
        <v>195</v>
      </c>
      <c r="D103" s="185"/>
      <c r="E103" s="186" t="s">
        <v>222</v>
      </c>
      <c r="F103" s="187" t="s">
        <v>306</v>
      </c>
      <c r="G103" s="273">
        <f>SUMIF(Calculator!E:E,'Procurement List (USD)'!E103,Calculator!N:N)</f>
        <v>0</v>
      </c>
      <c r="H103" s="273">
        <f>SUMIF(Calculator!E:E,'Procurement List (USD)'!E103,Calculator!O:O)</f>
        <v>0</v>
      </c>
      <c r="I103" s="273">
        <f>SUMIF(Calculator!E:E,'Procurement List (USD)'!E103,Calculator!P:P)</f>
        <v>10</v>
      </c>
      <c r="J103" s="188">
        <v>3</v>
      </c>
      <c r="K103" s="189">
        <v>35000</v>
      </c>
      <c r="L103" s="189">
        <f t="shared" si="2"/>
        <v>105000</v>
      </c>
      <c r="M103" s="64"/>
      <c r="N103" s="64"/>
      <c r="O103" s="64"/>
      <c r="P103" s="64"/>
      <c r="Q103" s="64"/>
      <c r="R103" s="64"/>
      <c r="S103" s="64"/>
      <c r="T103" s="64"/>
      <c r="U103" s="64"/>
      <c r="V103" s="64"/>
      <c r="W103" s="64"/>
    </row>
    <row r="104" spans="1:25" s="65" customFormat="1">
      <c r="A104" s="190" t="s">
        <v>148</v>
      </c>
      <c r="B104" s="191" t="s">
        <v>305</v>
      </c>
      <c r="C104" s="191" t="s">
        <v>88</v>
      </c>
      <c r="D104" s="192"/>
      <c r="E104" s="244" t="s">
        <v>45</v>
      </c>
      <c r="F104" s="245"/>
      <c r="G104" s="282">
        <f>SUMIF(Calculator!E:E,'Procurement List (USD)'!E104,Calculator!N:N)</f>
        <v>0</v>
      </c>
      <c r="H104" s="282">
        <f>SUMIF(Calculator!E:E,'Procurement List (USD)'!E104,Calculator!O:O)</f>
        <v>0</v>
      </c>
      <c r="I104" s="282">
        <f>SUMIF(Calculator!E:E,'Procurement List (USD)'!E104,Calculator!P:P)</f>
        <v>34.285714285714285</v>
      </c>
      <c r="J104" s="195">
        <v>9</v>
      </c>
      <c r="K104" s="196"/>
      <c r="L104" s="196">
        <f t="shared" si="2"/>
        <v>0</v>
      </c>
      <c r="M104" s="64"/>
      <c r="N104" s="64"/>
      <c r="O104" s="64"/>
      <c r="P104" s="64"/>
      <c r="Q104" s="64"/>
      <c r="R104" s="64"/>
      <c r="S104" s="64"/>
      <c r="T104" s="64"/>
      <c r="U104" s="64"/>
      <c r="V104" s="64"/>
      <c r="W104" s="64"/>
    </row>
    <row r="105" spans="1:25" s="65" customFormat="1">
      <c r="A105" s="205" t="s">
        <v>148</v>
      </c>
      <c r="B105" s="147" t="s">
        <v>305</v>
      </c>
      <c r="C105" s="147" t="s">
        <v>88</v>
      </c>
      <c r="D105" s="199"/>
      <c r="E105" s="206" t="s">
        <v>47</v>
      </c>
      <c r="F105" s="246"/>
      <c r="G105" s="283">
        <f>SUMIF(Calculator!E:E,'Procurement List (USD)'!E105,Calculator!N:N)</f>
        <v>0</v>
      </c>
      <c r="H105" s="283">
        <f>SUMIF(Calculator!E:E,'Procurement List (USD)'!E105,Calculator!O:O)</f>
        <v>0</v>
      </c>
      <c r="I105" s="283">
        <f>SUMIF(Calculator!E:E,'Procurement List (USD)'!E105,Calculator!P:P)</f>
        <v>6.4285714285714279</v>
      </c>
      <c r="J105" s="145">
        <v>2</v>
      </c>
      <c r="K105" s="203"/>
      <c r="L105" s="203">
        <f t="shared" si="2"/>
        <v>0</v>
      </c>
      <c r="M105" s="64"/>
      <c r="N105" s="64"/>
      <c r="O105" s="64"/>
      <c r="P105" s="64"/>
      <c r="Q105" s="64"/>
      <c r="R105" s="64"/>
      <c r="S105" s="64"/>
      <c r="T105" s="64"/>
      <c r="U105" s="64"/>
      <c r="V105" s="64"/>
      <c r="W105" s="64"/>
    </row>
    <row r="106" spans="1:25" s="65" customFormat="1" ht="15" thickBot="1">
      <c r="A106" s="176" t="s">
        <v>148</v>
      </c>
      <c r="B106" s="177" t="s">
        <v>305</v>
      </c>
      <c r="C106" s="177" t="s">
        <v>88</v>
      </c>
      <c r="D106" s="178"/>
      <c r="E106" s="210" t="s">
        <v>48</v>
      </c>
      <c r="F106" s="247"/>
      <c r="G106" s="284">
        <f>SUMIF(Calculator!E:E,'Procurement List (USD)'!E106,Calculator!N:N)</f>
        <v>0</v>
      </c>
      <c r="H106" s="284">
        <f>SUMIF(Calculator!E:E,'Procurement List (USD)'!E106,Calculator!O:O)</f>
        <v>0</v>
      </c>
      <c r="I106" s="284">
        <f>SUMIF(Calculator!E:E,'Procurement List (USD)'!E106,Calculator!P:P)</f>
        <v>2.1428571428571428</v>
      </c>
      <c r="J106" s="181">
        <v>1</v>
      </c>
      <c r="K106" s="182"/>
      <c r="L106" s="182">
        <f t="shared" si="2"/>
        <v>0</v>
      </c>
      <c r="M106" s="64"/>
      <c r="N106" s="64"/>
      <c r="O106" s="64"/>
      <c r="P106" s="64"/>
      <c r="Q106" s="64"/>
      <c r="R106" s="64"/>
      <c r="S106" s="64"/>
      <c r="T106" s="64"/>
      <c r="U106" s="64"/>
      <c r="V106" s="64"/>
      <c r="W106" s="64"/>
    </row>
    <row r="107" spans="1:25" s="65" customFormat="1">
      <c r="A107" s="190" t="s">
        <v>102</v>
      </c>
      <c r="B107" s="191" t="s">
        <v>307</v>
      </c>
      <c r="C107" s="191" t="s">
        <v>195</v>
      </c>
      <c r="D107" s="192"/>
      <c r="E107" s="193" t="s">
        <v>223</v>
      </c>
      <c r="F107" s="194"/>
      <c r="G107" s="274">
        <f>SUMIF(Calculator!E:E,'Procurement List (USD)'!E107,Calculator!N:N)</f>
        <v>0</v>
      </c>
      <c r="H107" s="274">
        <f>SUMIF(Calculator!E:E,'Procurement List (USD)'!E107,Calculator!O:O)</f>
        <v>0</v>
      </c>
      <c r="I107" s="274">
        <f>SUMIF(Calculator!E:E,'Procurement List (USD)'!E107,Calculator!P:P)</f>
        <v>10</v>
      </c>
      <c r="J107" s="195">
        <v>3</v>
      </c>
      <c r="K107" s="196"/>
      <c r="L107" s="196">
        <f t="shared" si="2"/>
        <v>0</v>
      </c>
      <c r="M107" s="64"/>
      <c r="N107" s="64"/>
      <c r="O107" s="64"/>
      <c r="P107" s="64"/>
      <c r="Q107" s="64"/>
      <c r="R107" s="64"/>
      <c r="S107" s="64"/>
      <c r="T107" s="64"/>
      <c r="U107" s="64"/>
      <c r="V107" s="64"/>
      <c r="W107" s="64"/>
    </row>
    <row r="108" spans="1:25" s="65" customFormat="1">
      <c r="A108" s="197" t="s">
        <v>102</v>
      </c>
      <c r="B108" s="147" t="s">
        <v>307</v>
      </c>
      <c r="C108" s="198" t="s">
        <v>88</v>
      </c>
      <c r="D108" s="199"/>
      <c r="E108" s="219" t="s">
        <v>90</v>
      </c>
      <c r="F108" s="228"/>
      <c r="G108" s="268">
        <f>SUMIF(Calculator!E:E,'Procurement List (USD)'!E108,Calculator!N:N)</f>
        <v>0</v>
      </c>
      <c r="H108" s="268">
        <f>SUMIF(Calculator!E:E,'Procurement List (USD)'!E108,Calculator!O:O)</f>
        <v>0</v>
      </c>
      <c r="I108" s="268">
        <f>SUMIF(Calculator!E:E,'Procurement List (USD)'!E108,Calculator!P:P)</f>
        <v>42.857142857142854</v>
      </c>
      <c r="J108" s="145">
        <v>11</v>
      </c>
      <c r="K108" s="203"/>
      <c r="L108" s="203">
        <f t="shared" si="2"/>
        <v>0</v>
      </c>
      <c r="M108" s="64"/>
      <c r="N108" s="64"/>
      <c r="O108" s="64"/>
      <c r="P108" s="64"/>
      <c r="Q108" s="64"/>
      <c r="R108" s="64"/>
      <c r="S108" s="64"/>
      <c r="T108" s="64"/>
      <c r="U108" s="64"/>
      <c r="V108" s="64"/>
      <c r="W108" s="64"/>
    </row>
    <row r="109" spans="1:25" s="65" customFormat="1">
      <c r="A109" s="205" t="s">
        <v>102</v>
      </c>
      <c r="B109" s="147" t="s">
        <v>307</v>
      </c>
      <c r="C109" s="147" t="s">
        <v>88</v>
      </c>
      <c r="D109" s="199"/>
      <c r="E109" s="219" t="s">
        <v>91</v>
      </c>
      <c r="F109" s="228"/>
      <c r="G109" s="268">
        <f>SUMIF(Calculator!E:E,'Procurement List (USD)'!E109,Calculator!N:N)</f>
        <v>0</v>
      </c>
      <c r="H109" s="268">
        <f>SUMIF(Calculator!E:E,'Procurement List (USD)'!E109,Calculator!O:O)</f>
        <v>0</v>
      </c>
      <c r="I109" s="268">
        <f>SUMIF(Calculator!E:E,'Procurement List (USD)'!E109,Calculator!P:P)</f>
        <v>42.857142857142854</v>
      </c>
      <c r="J109" s="145">
        <v>11</v>
      </c>
      <c r="K109" s="203"/>
      <c r="L109" s="203">
        <f t="shared" si="2"/>
        <v>0</v>
      </c>
      <c r="M109" s="64"/>
      <c r="N109" s="64"/>
      <c r="O109" s="64"/>
      <c r="P109" s="64"/>
      <c r="Q109" s="64"/>
      <c r="R109" s="64"/>
      <c r="S109" s="64"/>
      <c r="T109" s="64"/>
      <c r="U109" s="64"/>
      <c r="V109" s="64"/>
      <c r="W109" s="64"/>
    </row>
    <row r="110" spans="1:25" s="65" customFormat="1">
      <c r="A110" s="197" t="s">
        <v>102</v>
      </c>
      <c r="B110" s="147" t="s">
        <v>307</v>
      </c>
      <c r="C110" s="198" t="s">
        <v>88</v>
      </c>
      <c r="D110" s="199"/>
      <c r="E110" s="219" t="s">
        <v>92</v>
      </c>
      <c r="F110" s="228"/>
      <c r="G110" s="268">
        <f>SUMIF(Calculator!E:E,'Procurement List (USD)'!E110,Calculator!N:N)</f>
        <v>0</v>
      </c>
      <c r="H110" s="268">
        <f>SUMIF(Calculator!E:E,'Procurement List (USD)'!E110,Calculator!O:O)</f>
        <v>0</v>
      </c>
      <c r="I110" s="268">
        <f>SUMIF(Calculator!E:E,'Procurement List (USD)'!E110,Calculator!P:P)</f>
        <v>42.857142857142854</v>
      </c>
      <c r="J110" s="145">
        <v>11</v>
      </c>
      <c r="K110" s="203"/>
      <c r="L110" s="203">
        <f t="shared" si="2"/>
        <v>0</v>
      </c>
      <c r="M110" s="64"/>
      <c r="N110" s="64"/>
      <c r="O110" s="64"/>
      <c r="P110" s="64"/>
      <c r="Q110" s="64"/>
      <c r="R110" s="64"/>
      <c r="S110" s="64"/>
      <c r="T110" s="64"/>
      <c r="U110" s="64"/>
      <c r="V110" s="64"/>
      <c r="W110" s="64"/>
    </row>
    <row r="111" spans="1:25" s="65" customFormat="1">
      <c r="A111" s="205" t="s">
        <v>102</v>
      </c>
      <c r="B111" s="147" t="s">
        <v>307</v>
      </c>
      <c r="C111" s="147" t="s">
        <v>88</v>
      </c>
      <c r="D111" s="199"/>
      <c r="E111" s="219" t="s">
        <v>93</v>
      </c>
      <c r="F111" s="228"/>
      <c r="G111" s="268">
        <f>SUMIF(Calculator!E:E,'Procurement List (USD)'!E111,Calculator!N:N)</f>
        <v>0</v>
      </c>
      <c r="H111" s="268">
        <f>SUMIF(Calculator!E:E,'Procurement List (USD)'!E111,Calculator!O:O)</f>
        <v>0</v>
      </c>
      <c r="I111" s="268">
        <f>SUMIF(Calculator!E:E,'Procurement List (USD)'!E111,Calculator!P:P)</f>
        <v>34.285714285714285</v>
      </c>
      <c r="J111" s="145">
        <v>9</v>
      </c>
      <c r="K111" s="203"/>
      <c r="L111" s="203">
        <f t="shared" si="2"/>
        <v>0</v>
      </c>
      <c r="M111" s="64"/>
      <c r="N111" s="64"/>
      <c r="O111" s="64"/>
      <c r="P111" s="64"/>
      <c r="Q111" s="64"/>
      <c r="R111" s="64"/>
      <c r="S111" s="64"/>
      <c r="T111" s="64"/>
      <c r="U111" s="64"/>
      <c r="V111" s="64"/>
      <c r="W111" s="64"/>
    </row>
    <row r="112" spans="1:25" s="65" customFormat="1">
      <c r="A112" s="205" t="s">
        <v>102</v>
      </c>
      <c r="B112" s="147" t="s">
        <v>307</v>
      </c>
      <c r="C112" s="147" t="s">
        <v>88</v>
      </c>
      <c r="D112" s="199"/>
      <c r="E112" s="219" t="s">
        <v>94</v>
      </c>
      <c r="F112" s="207"/>
      <c r="G112" s="276">
        <f>SUMIF(Calculator!E:E,'Procurement List (USD)'!E112,Calculator!N:N)</f>
        <v>0</v>
      </c>
      <c r="H112" s="276">
        <f>SUMIF(Calculator!E:E,'Procurement List (USD)'!E112,Calculator!O:O)</f>
        <v>0</v>
      </c>
      <c r="I112" s="276">
        <f>SUMIF(Calculator!E:E,'Procurement List (USD)'!E112,Calculator!P:P)</f>
        <v>6.4285714285714279</v>
      </c>
      <c r="J112" s="145">
        <v>2</v>
      </c>
      <c r="K112" s="203"/>
      <c r="L112" s="203">
        <f t="shared" si="2"/>
        <v>0</v>
      </c>
      <c r="M112" s="64"/>
      <c r="N112" s="64"/>
      <c r="O112" s="64"/>
      <c r="P112" s="64"/>
      <c r="Q112" s="64"/>
      <c r="R112" s="64"/>
      <c r="S112" s="64"/>
      <c r="T112" s="64"/>
      <c r="U112" s="64"/>
      <c r="V112" s="64"/>
      <c r="W112" s="64"/>
    </row>
    <row r="113" spans="1:23" s="65" customFormat="1" ht="15" thickBot="1">
      <c r="A113" s="176" t="s">
        <v>102</v>
      </c>
      <c r="B113" s="177" t="s">
        <v>307</v>
      </c>
      <c r="C113" s="177" t="s">
        <v>88</v>
      </c>
      <c r="D113" s="178"/>
      <c r="E113" s="221" t="s">
        <v>95</v>
      </c>
      <c r="F113" s="180"/>
      <c r="G113" s="272">
        <f>SUMIF(Calculator!E:E,'Procurement List (USD)'!E113,Calculator!N:N)</f>
        <v>0</v>
      </c>
      <c r="H113" s="272">
        <f>SUMIF(Calculator!E:E,'Procurement List (USD)'!E113,Calculator!O:O)</f>
        <v>0</v>
      </c>
      <c r="I113" s="272">
        <f>SUMIF(Calculator!E:E,'Procurement List (USD)'!E113,Calculator!P:P)</f>
        <v>2.1428571428571428</v>
      </c>
      <c r="J113" s="181">
        <v>1</v>
      </c>
      <c r="K113" s="182"/>
      <c r="L113" s="182">
        <f t="shared" si="2"/>
        <v>0</v>
      </c>
      <c r="M113" s="64"/>
      <c r="N113" s="64"/>
      <c r="O113" s="64"/>
      <c r="P113" s="64"/>
      <c r="Q113" s="64"/>
      <c r="R113" s="64"/>
      <c r="S113" s="64"/>
      <c r="T113" s="64"/>
      <c r="U113" s="64"/>
      <c r="V113" s="64"/>
      <c r="W113" s="64"/>
    </row>
    <row r="114" spans="1:23" s="65" customFormat="1" ht="43.5">
      <c r="A114" s="190" t="s">
        <v>102</v>
      </c>
      <c r="B114" s="191" t="s">
        <v>277</v>
      </c>
      <c r="C114" s="191" t="s">
        <v>195</v>
      </c>
      <c r="D114" s="192"/>
      <c r="E114" s="193" t="s">
        <v>224</v>
      </c>
      <c r="F114" s="194" t="s">
        <v>308</v>
      </c>
      <c r="G114" s="274">
        <f>SUMIF(Calculator!E:E,'Procurement List (USD)'!E114,Calculator!N:N)</f>
        <v>0</v>
      </c>
      <c r="H114" s="274">
        <f>SUMIF(Calculator!E:E,'Procurement List (USD)'!E114,Calculator!O:O)</f>
        <v>0</v>
      </c>
      <c r="I114" s="274">
        <f>SUMIF(Calculator!E:E,'Procurement List (USD)'!E114,Calculator!P:P)</f>
        <v>20</v>
      </c>
      <c r="J114" s="195">
        <v>5</v>
      </c>
      <c r="K114" s="196"/>
      <c r="L114" s="196">
        <f t="shared" si="2"/>
        <v>0</v>
      </c>
      <c r="M114" s="64"/>
      <c r="N114" s="64"/>
      <c r="O114" s="64"/>
      <c r="P114" s="64"/>
      <c r="Q114" s="64"/>
      <c r="R114" s="64"/>
      <c r="S114" s="64"/>
      <c r="T114" s="64"/>
      <c r="U114" s="64"/>
      <c r="V114" s="64"/>
      <c r="W114" s="64"/>
    </row>
    <row r="115" spans="1:23" s="65" customFormat="1">
      <c r="A115" s="205" t="s">
        <v>102</v>
      </c>
      <c r="B115" s="147" t="s">
        <v>277</v>
      </c>
      <c r="C115" s="147" t="s">
        <v>88</v>
      </c>
      <c r="D115" s="199"/>
      <c r="E115" s="206" t="s">
        <v>49</v>
      </c>
      <c r="F115" s="246"/>
      <c r="G115" s="283">
        <f>SUMIF(Calculator!E:E,'Procurement List (USD)'!E115,Calculator!N:N)</f>
        <v>0</v>
      </c>
      <c r="H115" s="283">
        <f>SUMIF(Calculator!E:E,'Procurement List (USD)'!E115,Calculator!O:O)</f>
        <v>0</v>
      </c>
      <c r="I115" s="283">
        <f>SUMIF(Calculator!E:E,'Procurement List (USD)'!E115,Calculator!P:P)</f>
        <v>21.428571428571427</v>
      </c>
      <c r="J115" s="145">
        <v>6</v>
      </c>
      <c r="K115" s="203"/>
      <c r="L115" s="203">
        <f t="shared" si="2"/>
        <v>0</v>
      </c>
      <c r="M115" s="64"/>
      <c r="N115" s="64"/>
      <c r="O115" s="64"/>
      <c r="P115" s="64"/>
      <c r="Q115" s="64"/>
      <c r="R115" s="64"/>
      <c r="S115" s="64"/>
      <c r="T115" s="64"/>
      <c r="U115" s="64"/>
      <c r="V115" s="64"/>
      <c r="W115" s="64"/>
    </row>
    <row r="116" spans="1:23" s="65" customFormat="1" ht="15" thickBot="1">
      <c r="A116" s="176" t="s">
        <v>102</v>
      </c>
      <c r="B116" s="177" t="s">
        <v>277</v>
      </c>
      <c r="C116" s="177" t="s">
        <v>88</v>
      </c>
      <c r="D116" s="178"/>
      <c r="E116" s="210" t="s">
        <v>51</v>
      </c>
      <c r="F116" s="180" t="s">
        <v>309</v>
      </c>
      <c r="G116" s="272">
        <f>SUMIF(Calculator!E:E,'Procurement List (USD)'!E116,Calculator!N:N)</f>
        <v>0</v>
      </c>
      <c r="H116" s="272">
        <f>SUMIF(Calculator!E:E,'Procurement List (USD)'!E116,Calculator!O:O)</f>
        <v>2.8571428571428577</v>
      </c>
      <c r="I116" s="272">
        <f>SUMIF(Calculator!E:E,'Procurement List (USD)'!E116,Calculator!P:P)</f>
        <v>43.928571428571423</v>
      </c>
      <c r="J116" s="181">
        <v>3</v>
      </c>
      <c r="K116" s="182"/>
      <c r="L116" s="182">
        <f t="shared" si="2"/>
        <v>0</v>
      </c>
      <c r="M116" s="64"/>
      <c r="N116" s="64"/>
      <c r="O116" s="64"/>
      <c r="P116" s="64"/>
      <c r="Q116" s="64"/>
      <c r="R116" s="64"/>
      <c r="S116" s="64"/>
      <c r="T116" s="64"/>
      <c r="U116" s="64"/>
      <c r="V116" s="64"/>
      <c r="W116" s="64"/>
    </row>
    <row r="117" spans="1:23" s="65" customFormat="1">
      <c r="A117" s="190" t="s">
        <v>103</v>
      </c>
      <c r="B117" s="191" t="s">
        <v>310</v>
      </c>
      <c r="C117" s="191" t="s">
        <v>195</v>
      </c>
      <c r="D117" s="192"/>
      <c r="E117" s="193" t="s">
        <v>225</v>
      </c>
      <c r="F117" s="194"/>
      <c r="G117" s="274">
        <f>SUMIF(Calculator!E:E,'Procurement List (USD)'!E117,Calculator!N:N)</f>
        <v>0</v>
      </c>
      <c r="H117" s="274">
        <f>SUMIF(Calculator!E:E,'Procurement List (USD)'!E117,Calculator!O:O)</f>
        <v>0</v>
      </c>
      <c r="I117" s="274">
        <f>SUMIF(Calculator!E:E,'Procurement List (USD)'!E117,Calculator!P:P)</f>
        <v>20</v>
      </c>
      <c r="J117" s="195">
        <v>5</v>
      </c>
      <c r="K117" s="196">
        <v>1470.9941520467842</v>
      </c>
      <c r="L117" s="196">
        <f t="shared" si="2"/>
        <v>7354.9707602339204</v>
      </c>
      <c r="M117" s="64"/>
      <c r="N117" s="64"/>
      <c r="O117" s="64"/>
      <c r="P117" s="64"/>
      <c r="Q117" s="64"/>
      <c r="R117" s="64"/>
      <c r="S117" s="64"/>
      <c r="T117" s="64"/>
      <c r="U117" s="64"/>
      <c r="V117" s="64"/>
      <c r="W117" s="64"/>
    </row>
    <row r="118" spans="1:23" s="65" customFormat="1" ht="15" thickBot="1">
      <c r="A118" s="176" t="s">
        <v>103</v>
      </c>
      <c r="B118" s="177" t="s">
        <v>310</v>
      </c>
      <c r="C118" s="177" t="s">
        <v>88</v>
      </c>
      <c r="D118" s="178"/>
      <c r="E118" s="210" t="s">
        <v>226</v>
      </c>
      <c r="F118" s="247"/>
      <c r="G118" s="284">
        <f>SUMIF(Calculator!E:E,'Procurement List (USD)'!E118,Calculator!N:N)</f>
        <v>0</v>
      </c>
      <c r="H118" s="284">
        <f>SUMIF(Calculator!E:E,'Procurement List (USD)'!E118,Calculator!O:O)</f>
        <v>0</v>
      </c>
      <c r="I118" s="284">
        <f>SUMIF(Calculator!E:E,'Procurement List (USD)'!E118,Calculator!P:P)</f>
        <v>85.714285714285708</v>
      </c>
      <c r="J118" s="181">
        <v>22</v>
      </c>
      <c r="K118" s="182">
        <v>0.85181818181818203</v>
      </c>
      <c r="L118" s="182">
        <f t="shared" si="2"/>
        <v>18.740000000000006</v>
      </c>
      <c r="M118" s="64"/>
      <c r="N118" s="64"/>
      <c r="O118" s="64"/>
      <c r="P118" s="64"/>
      <c r="Q118" s="64"/>
      <c r="R118" s="64"/>
      <c r="S118" s="64"/>
      <c r="T118" s="64"/>
      <c r="U118" s="64"/>
      <c r="V118" s="64"/>
      <c r="W118" s="64"/>
    </row>
    <row r="119" spans="1:23" s="65" customFormat="1" ht="29">
      <c r="A119" s="190" t="s">
        <v>103</v>
      </c>
      <c r="B119" s="191" t="s">
        <v>311</v>
      </c>
      <c r="C119" s="191" t="s">
        <v>195</v>
      </c>
      <c r="D119" s="192"/>
      <c r="E119" s="193" t="s">
        <v>54</v>
      </c>
      <c r="F119" s="194" t="s">
        <v>544</v>
      </c>
      <c r="G119" s="274">
        <f>SUMIF(Calculator!E:E,'Procurement List (USD)'!E119,Calculator!N:N)</f>
        <v>0</v>
      </c>
      <c r="H119" s="274">
        <f>SUMIF(Calculator!E:E,'Procurement List (USD)'!E119,Calculator!O:O)</f>
        <v>0</v>
      </c>
      <c r="I119" s="274">
        <f>SUMIF(Calculator!E:E,'Procurement List (USD)'!E119,Calculator!P:P)</f>
        <v>3</v>
      </c>
      <c r="J119" s="195">
        <v>1</v>
      </c>
      <c r="K119" s="196"/>
      <c r="L119" s="196">
        <f t="shared" si="2"/>
        <v>0</v>
      </c>
      <c r="M119" s="64"/>
      <c r="N119" s="64"/>
      <c r="O119" s="64"/>
      <c r="P119" s="64"/>
      <c r="Q119" s="64"/>
      <c r="R119" s="64"/>
      <c r="S119" s="64"/>
      <c r="T119" s="64"/>
      <c r="U119" s="64"/>
      <c r="V119" s="64"/>
      <c r="W119" s="64"/>
    </row>
    <row r="120" spans="1:23" s="65" customFormat="1">
      <c r="A120" s="205" t="s">
        <v>103</v>
      </c>
      <c r="B120" s="147" t="s">
        <v>311</v>
      </c>
      <c r="C120" s="147" t="s">
        <v>88</v>
      </c>
      <c r="D120" s="199"/>
      <c r="E120" s="206" t="s">
        <v>55</v>
      </c>
      <c r="F120" s="246"/>
      <c r="G120" s="283">
        <f>SUMIF(Calculator!E:E,'Procurement List (USD)'!E120,Calculator!N:N)</f>
        <v>0</v>
      </c>
      <c r="H120" s="283">
        <f>SUMIF(Calculator!E:E,'Procurement List (USD)'!E120,Calculator!O:O)</f>
        <v>0</v>
      </c>
      <c r="I120" s="283">
        <f>SUMIF(Calculator!E:E,'Procurement List (USD)'!E120,Calculator!P:P)</f>
        <v>4.2857142857142856</v>
      </c>
      <c r="J120" s="145">
        <v>2</v>
      </c>
      <c r="K120" s="203"/>
      <c r="L120" s="203">
        <f t="shared" si="2"/>
        <v>0</v>
      </c>
      <c r="M120" s="64"/>
      <c r="N120" s="64"/>
      <c r="O120" s="64"/>
      <c r="P120" s="64"/>
      <c r="Q120" s="64"/>
      <c r="R120" s="64"/>
      <c r="S120" s="64"/>
      <c r="T120" s="64"/>
      <c r="U120" s="64"/>
      <c r="V120" s="64"/>
      <c r="W120" s="64"/>
    </row>
    <row r="121" spans="1:23" s="65" customFormat="1" ht="15" thickBot="1">
      <c r="A121" s="176" t="s">
        <v>103</v>
      </c>
      <c r="B121" s="177" t="s">
        <v>311</v>
      </c>
      <c r="C121" s="177" t="s">
        <v>88</v>
      </c>
      <c r="D121" s="178"/>
      <c r="E121" s="210" t="s">
        <v>57</v>
      </c>
      <c r="F121" s="247"/>
      <c r="G121" s="284">
        <f>SUMIF(Calculator!E:E,'Procurement List (USD)'!E121,Calculator!N:N)</f>
        <v>0</v>
      </c>
      <c r="H121" s="284">
        <f>SUMIF(Calculator!E:E,'Procurement List (USD)'!E121,Calculator!O:O)</f>
        <v>0</v>
      </c>
      <c r="I121" s="284">
        <f>SUMIF(Calculator!E:E,'Procurement List (USD)'!E121,Calculator!P:P)</f>
        <v>3.4285714285714288</v>
      </c>
      <c r="J121" s="181">
        <v>1</v>
      </c>
      <c r="K121" s="182"/>
      <c r="L121" s="182">
        <f t="shared" si="2"/>
        <v>0</v>
      </c>
      <c r="M121" s="64"/>
      <c r="N121" s="64"/>
      <c r="O121" s="64"/>
      <c r="P121" s="64"/>
      <c r="Q121" s="64"/>
      <c r="R121" s="64"/>
      <c r="S121" s="64"/>
      <c r="T121" s="64"/>
      <c r="U121" s="64"/>
      <c r="V121" s="64"/>
      <c r="W121" s="64"/>
    </row>
    <row r="122" spans="1:23" s="65" customFormat="1">
      <c r="A122" s="190" t="s">
        <v>101</v>
      </c>
      <c r="B122" s="191" t="s">
        <v>312</v>
      </c>
      <c r="C122" s="191" t="s">
        <v>195</v>
      </c>
      <c r="D122" s="192"/>
      <c r="E122" s="193" t="s">
        <v>227</v>
      </c>
      <c r="F122" s="194"/>
      <c r="G122" s="274">
        <f>SUMIF(Calculator!E:E,'Procurement List (USD)'!E122,Calculator!N:N)</f>
        <v>0</v>
      </c>
      <c r="H122" s="274">
        <f>SUMIF(Calculator!E:E,'Procurement List (USD)'!E122,Calculator!O:O)</f>
        <v>0</v>
      </c>
      <c r="I122" s="274">
        <f>SUMIF(Calculator!E:E,'Procurement List (USD)'!E122,Calculator!P:P)</f>
        <v>3</v>
      </c>
      <c r="J122" s="195">
        <v>1</v>
      </c>
      <c r="K122" s="196">
        <v>4040.9123610000001</v>
      </c>
      <c r="L122" s="196">
        <f t="shared" si="2"/>
        <v>4040.9123610000001</v>
      </c>
      <c r="M122" s="64"/>
      <c r="N122" s="64"/>
      <c r="O122" s="64"/>
      <c r="P122" s="64"/>
      <c r="Q122" s="64"/>
      <c r="R122" s="64"/>
      <c r="S122" s="64"/>
      <c r="T122" s="64"/>
      <c r="U122" s="64"/>
      <c r="V122" s="64"/>
      <c r="W122" s="64"/>
    </row>
    <row r="123" spans="1:23" s="65" customFormat="1">
      <c r="A123" s="205" t="s">
        <v>101</v>
      </c>
      <c r="B123" s="147" t="s">
        <v>312</v>
      </c>
      <c r="C123" s="147" t="s">
        <v>88</v>
      </c>
      <c r="D123" s="199"/>
      <c r="E123" s="219" t="s">
        <v>228</v>
      </c>
      <c r="F123" s="246"/>
      <c r="G123" s="283">
        <f>SUMIF(Calculator!E:E,'Procurement List (USD)'!E123,Calculator!N:N)</f>
        <v>0</v>
      </c>
      <c r="H123" s="283">
        <f>SUMIF(Calculator!E:E,'Procurement List (USD)'!E123,Calculator!O:O)</f>
        <v>0</v>
      </c>
      <c r="I123" s="283">
        <f>SUMIF(Calculator!E:E,'Procurement List (USD)'!E123,Calculator!P:P)</f>
        <v>3.4285714285714288</v>
      </c>
      <c r="J123" s="145">
        <v>1</v>
      </c>
      <c r="K123" s="203"/>
      <c r="L123" s="203">
        <f t="shared" si="2"/>
        <v>0</v>
      </c>
      <c r="M123" s="64"/>
      <c r="N123" s="64"/>
      <c r="O123" s="64"/>
      <c r="P123" s="64"/>
      <c r="Q123" s="64"/>
      <c r="R123" s="64"/>
      <c r="S123" s="64"/>
      <c r="T123" s="64"/>
      <c r="U123" s="64"/>
      <c r="V123" s="64"/>
      <c r="W123" s="64"/>
    </row>
    <row r="124" spans="1:23" s="65" customFormat="1" ht="15" thickBot="1">
      <c r="A124" s="176" t="s">
        <v>101</v>
      </c>
      <c r="B124" s="177" t="s">
        <v>312</v>
      </c>
      <c r="C124" s="177" t="s">
        <v>88</v>
      </c>
      <c r="D124" s="178"/>
      <c r="E124" s="221" t="s">
        <v>229</v>
      </c>
      <c r="F124" s="247"/>
      <c r="G124" s="284">
        <f>SUMIF(Calculator!E:E,'Procurement List (USD)'!E124,Calculator!N:N)</f>
        <v>0</v>
      </c>
      <c r="H124" s="284">
        <f>SUMIF(Calculator!E:E,'Procurement List (USD)'!E124,Calculator!O:O)</f>
        <v>0</v>
      </c>
      <c r="I124" s="284">
        <f>SUMIF(Calculator!E:E,'Procurement List (USD)'!E124,Calculator!P:P)</f>
        <v>0.85714285714285721</v>
      </c>
      <c r="J124" s="181">
        <v>1</v>
      </c>
      <c r="K124" s="182"/>
      <c r="L124" s="182">
        <f t="shared" si="2"/>
        <v>0</v>
      </c>
      <c r="M124" s="64"/>
      <c r="N124" s="64"/>
      <c r="O124" s="64"/>
      <c r="P124" s="64"/>
      <c r="Q124" s="64"/>
      <c r="R124" s="64"/>
      <c r="S124" s="64"/>
      <c r="T124" s="64"/>
      <c r="U124" s="64"/>
      <c r="V124" s="64"/>
      <c r="W124" s="64"/>
    </row>
    <row r="125" spans="1:23" s="65" customFormat="1" ht="73.5" customHeight="1">
      <c r="A125" s="190" t="s">
        <v>101</v>
      </c>
      <c r="B125" s="191" t="s">
        <v>313</v>
      </c>
      <c r="C125" s="191" t="s">
        <v>195</v>
      </c>
      <c r="D125" s="192"/>
      <c r="E125" s="193" t="s">
        <v>230</v>
      </c>
      <c r="F125" s="194" t="s">
        <v>545</v>
      </c>
      <c r="G125" s="274">
        <f>SUMIF(Calculator!E:E,'Procurement List (USD)'!E125,Calculator!N:N)</f>
        <v>0</v>
      </c>
      <c r="H125" s="274">
        <f>SUMIF(Calculator!E:E,'Procurement List (USD)'!E125,Calculator!O:O)</f>
        <v>0</v>
      </c>
      <c r="I125" s="274">
        <f>SUMIF(Calculator!E:E,'Procurement List (USD)'!E125,Calculator!P:P)</f>
        <v>3</v>
      </c>
      <c r="J125" s="195">
        <v>1</v>
      </c>
      <c r="K125" s="196">
        <v>1384.8236632537</v>
      </c>
      <c r="L125" s="196">
        <f t="shared" si="2"/>
        <v>1384.8236632537</v>
      </c>
      <c r="M125" s="64"/>
      <c r="N125" s="64"/>
      <c r="O125" s="64"/>
      <c r="P125" s="64"/>
      <c r="Q125" s="64"/>
      <c r="R125" s="64"/>
      <c r="S125" s="64"/>
      <c r="T125" s="64"/>
      <c r="U125" s="64"/>
      <c r="V125" s="64"/>
      <c r="W125" s="64"/>
    </row>
    <row r="126" spans="1:23" s="167" customFormat="1">
      <c r="A126" s="248" t="s">
        <v>101</v>
      </c>
      <c r="B126" s="147" t="s">
        <v>313</v>
      </c>
      <c r="C126" s="249" t="s">
        <v>88</v>
      </c>
      <c r="D126" s="199"/>
      <c r="E126" s="200" t="s">
        <v>231</v>
      </c>
      <c r="F126" s="220"/>
      <c r="G126" s="278">
        <f>SUMIF(Calculator!E:E,'Procurement List (USD)'!E126,Calculator!N:N)</f>
        <v>0</v>
      </c>
      <c r="H126" s="278">
        <f>SUMIF(Calculator!E:E,'Procurement List (USD)'!E126,Calculator!O:O)</f>
        <v>0</v>
      </c>
      <c r="I126" s="278">
        <f>SUMIF(Calculator!E:E,'Procurement List (USD)'!E126,Calculator!P:P)</f>
        <v>6</v>
      </c>
      <c r="J126" s="145">
        <v>4</v>
      </c>
      <c r="K126" s="203"/>
      <c r="L126" s="203">
        <f t="shared" si="2"/>
        <v>0</v>
      </c>
      <c r="N126" s="217"/>
      <c r="O126" s="218"/>
      <c r="P126" s="218"/>
      <c r="Q126" s="218"/>
      <c r="R126" s="218"/>
      <c r="S126" s="218"/>
      <c r="T126" s="218"/>
      <c r="U126" s="218"/>
      <c r="V126" s="218"/>
      <c r="W126" s="218"/>
    </row>
    <row r="127" spans="1:23" s="167" customFormat="1" ht="15" thickBot="1">
      <c r="A127" s="250" t="s">
        <v>101</v>
      </c>
      <c r="B127" s="177" t="s">
        <v>313</v>
      </c>
      <c r="C127" s="251" t="s">
        <v>88</v>
      </c>
      <c r="D127" s="178"/>
      <c r="E127" s="252" t="s">
        <v>43</v>
      </c>
      <c r="F127" s="222"/>
      <c r="G127" s="279">
        <f>SUMIF(Calculator!E:E,'Procurement List (USD)'!E127,Calculator!N:N)</f>
        <v>0</v>
      </c>
      <c r="H127" s="279">
        <f>SUMIF(Calculator!E:E,'Procurement List (USD)'!E127,Calculator!O:O)</f>
        <v>0</v>
      </c>
      <c r="I127" s="279">
        <f>SUMIF(Calculator!E:E,'Procurement List (USD)'!E127,Calculator!P:P)</f>
        <v>2.5714285714285712</v>
      </c>
      <c r="J127" s="181">
        <v>3</v>
      </c>
      <c r="K127" s="182">
        <v>8.9373601789709252</v>
      </c>
      <c r="L127" s="182">
        <f t="shared" si="2"/>
        <v>26.812080536912774</v>
      </c>
      <c r="N127" s="217"/>
      <c r="O127" s="218"/>
      <c r="P127" s="218"/>
      <c r="Q127" s="218"/>
      <c r="R127" s="218"/>
      <c r="S127" s="218"/>
      <c r="T127" s="218"/>
      <c r="U127" s="218"/>
      <c r="V127" s="218"/>
      <c r="W127" s="218"/>
    </row>
    <row r="128" spans="1:23" s="65" customFormat="1" ht="44.25" customHeight="1">
      <c r="A128" s="190" t="s">
        <v>201</v>
      </c>
      <c r="B128" s="191" t="s">
        <v>314</v>
      </c>
      <c r="C128" s="191" t="s">
        <v>195</v>
      </c>
      <c r="D128" s="192"/>
      <c r="E128" s="193" t="s">
        <v>232</v>
      </c>
      <c r="F128" s="194" t="s">
        <v>315</v>
      </c>
      <c r="G128" s="274">
        <f>SUMIF(Calculator!E:E,'Procurement List (USD)'!E128,Calculator!N:N)</f>
        <v>0</v>
      </c>
      <c r="H128" s="274">
        <f>SUMIF(Calculator!E:E,'Procurement List (USD)'!E128,Calculator!O:O)</f>
        <v>0</v>
      </c>
      <c r="I128" s="274">
        <f>SUMIF(Calculator!E:E,'Procurement List (USD)'!E128,Calculator!P:P)</f>
        <v>3</v>
      </c>
      <c r="J128" s="195">
        <v>1</v>
      </c>
      <c r="K128" s="196"/>
      <c r="L128" s="196">
        <f t="shared" si="2"/>
        <v>0</v>
      </c>
      <c r="M128" s="64"/>
      <c r="N128" s="64"/>
      <c r="O128" s="64"/>
      <c r="P128" s="64"/>
      <c r="Q128" s="64"/>
      <c r="R128" s="64"/>
      <c r="S128" s="64"/>
      <c r="T128" s="64"/>
      <c r="U128" s="64"/>
      <c r="V128" s="64"/>
      <c r="W128" s="64"/>
    </row>
    <row r="129" spans="1:23" ht="15" thickBot="1">
      <c r="A129" s="250" t="s">
        <v>201</v>
      </c>
      <c r="B129" s="177" t="s">
        <v>314</v>
      </c>
      <c r="C129" s="251" t="s">
        <v>88</v>
      </c>
      <c r="D129" s="178"/>
      <c r="E129" s="252" t="s">
        <v>62</v>
      </c>
      <c r="F129" s="222"/>
      <c r="G129" s="279">
        <f>SUMIF(Calculator!E:E,'Procurement List (USD)'!E129,Calculator!N:N)</f>
        <v>0</v>
      </c>
      <c r="H129" s="279">
        <f>SUMIF(Calculator!E:E,'Procurement List (USD)'!E129,Calculator!O:O)</f>
        <v>0</v>
      </c>
      <c r="I129" s="279">
        <f>SUMIF(Calculator!E:E,'Procurement List (USD)'!E129,Calculator!P:P)</f>
        <v>0.42857142857142855</v>
      </c>
      <c r="J129" s="181">
        <v>4</v>
      </c>
      <c r="K129" s="182">
        <v>12.854700000000001</v>
      </c>
      <c r="L129" s="182">
        <f t="shared" si="2"/>
        <v>51.418800000000005</v>
      </c>
      <c r="M129" s="167"/>
      <c r="N129" s="217"/>
      <c r="O129" s="218"/>
      <c r="P129" s="218"/>
      <c r="Q129" s="218"/>
      <c r="R129" s="218"/>
      <c r="S129" s="218"/>
      <c r="T129" s="218"/>
      <c r="U129" s="218"/>
      <c r="V129" s="218"/>
    </row>
    <row r="130" spans="1:23" s="65" customFormat="1" ht="15" thickBot="1">
      <c r="A130" s="253" t="s">
        <v>101</v>
      </c>
      <c r="B130" s="254" t="s">
        <v>316</v>
      </c>
      <c r="C130" s="254" t="s">
        <v>195</v>
      </c>
      <c r="D130" s="255"/>
      <c r="E130" s="256" t="s">
        <v>60</v>
      </c>
      <c r="F130" s="257"/>
      <c r="G130" s="285">
        <f>SUMIF(Calculator!E:E,'Procurement List (USD)'!E130,Calculator!N:N)</f>
        <v>0</v>
      </c>
      <c r="H130" s="285">
        <f>SUMIF(Calculator!E:E,'Procurement List (USD)'!E130,Calculator!O:O)</f>
        <v>0</v>
      </c>
      <c r="I130" s="285">
        <f>SUMIF(Calculator!E:E,'Procurement List (USD)'!E130,Calculator!P:P)</f>
        <v>6</v>
      </c>
      <c r="J130" s="258">
        <v>2</v>
      </c>
      <c r="K130" s="259"/>
      <c r="L130" s="259">
        <f t="shared" si="2"/>
        <v>0</v>
      </c>
      <c r="M130" s="64"/>
      <c r="N130" s="64"/>
      <c r="O130" s="64"/>
      <c r="P130" s="64"/>
      <c r="Q130" s="64"/>
      <c r="R130" s="64"/>
      <c r="S130" s="64"/>
      <c r="T130" s="64"/>
      <c r="U130" s="64"/>
      <c r="V130" s="64"/>
      <c r="W130" s="64"/>
    </row>
    <row r="131" spans="1:23" s="65" customFormat="1" ht="15" thickBot="1">
      <c r="A131" s="253" t="s">
        <v>103</v>
      </c>
      <c r="B131" s="254" t="s">
        <v>317</v>
      </c>
      <c r="C131" s="254" t="s">
        <v>195</v>
      </c>
      <c r="D131" s="255"/>
      <c r="E131" s="256" t="s">
        <v>233</v>
      </c>
      <c r="F131" s="257"/>
      <c r="G131" s="285">
        <f>SUMIF(Calculator!E:E,'Procurement List (USD)'!E131,Calculator!N:N)</f>
        <v>0</v>
      </c>
      <c r="H131" s="285">
        <f>SUMIF(Calculator!E:E,'Procurement List (USD)'!E131,Calculator!O:O)</f>
        <v>0</v>
      </c>
      <c r="I131" s="285">
        <f>SUMIF(Calculator!E:E,'Procurement List (USD)'!E131,Calculator!P:P)</f>
        <v>6</v>
      </c>
      <c r="J131" s="258">
        <v>2</v>
      </c>
      <c r="K131" s="259">
        <v>125</v>
      </c>
      <c r="L131" s="259">
        <f t="shared" si="2"/>
        <v>250</v>
      </c>
      <c r="M131" s="64"/>
      <c r="N131" s="64"/>
      <c r="O131" s="64"/>
      <c r="P131" s="64"/>
      <c r="Q131" s="64"/>
      <c r="R131" s="64"/>
      <c r="S131" s="64"/>
      <c r="T131" s="64"/>
      <c r="U131" s="64"/>
      <c r="V131" s="64"/>
      <c r="W131" s="64"/>
    </row>
    <row r="132" spans="1:23" s="65" customFormat="1" ht="15" thickBot="1">
      <c r="A132" s="253" t="s">
        <v>103</v>
      </c>
      <c r="B132" s="254" t="s">
        <v>318</v>
      </c>
      <c r="C132" s="254" t="s">
        <v>195</v>
      </c>
      <c r="D132" s="255"/>
      <c r="E132" s="256" t="s">
        <v>69</v>
      </c>
      <c r="F132" s="257"/>
      <c r="G132" s="285">
        <f>SUMIF(Calculator!E:E,'Procurement List (USD)'!E132,Calculator!N:N)</f>
        <v>0</v>
      </c>
      <c r="H132" s="285">
        <f>SUMIF(Calculator!E:E,'Procurement List (USD)'!E132,Calculator!O:O)</f>
        <v>0</v>
      </c>
      <c r="I132" s="285">
        <f>SUMIF(Calculator!E:E,'Procurement List (USD)'!E132,Calculator!P:P)</f>
        <v>6</v>
      </c>
      <c r="J132" s="258">
        <v>2</v>
      </c>
      <c r="K132" s="259">
        <v>90</v>
      </c>
      <c r="L132" s="259">
        <f t="shared" si="2"/>
        <v>180</v>
      </c>
      <c r="M132" s="64"/>
      <c r="N132" s="64"/>
      <c r="O132" s="64"/>
      <c r="P132" s="64"/>
      <c r="Q132" s="64"/>
      <c r="R132" s="64"/>
      <c r="S132" s="64"/>
      <c r="T132" s="64"/>
      <c r="U132" s="64"/>
      <c r="V132" s="64"/>
      <c r="W132" s="64"/>
    </row>
    <row r="133" spans="1:23" s="65" customFormat="1" ht="15" thickBot="1">
      <c r="A133" s="253" t="s">
        <v>203</v>
      </c>
      <c r="B133" s="254" t="s">
        <v>319</v>
      </c>
      <c r="C133" s="254" t="s">
        <v>195</v>
      </c>
      <c r="D133" s="255"/>
      <c r="E133" s="256" t="s">
        <v>70</v>
      </c>
      <c r="F133" s="257"/>
      <c r="G133" s="285">
        <f>SUMIF(Calculator!E:E,'Procurement List (USD)'!E133,Calculator!N:N)</f>
        <v>0</v>
      </c>
      <c r="H133" s="285">
        <f>SUMIF(Calculator!E:E,'Procurement List (USD)'!E133,Calculator!O:O)</f>
        <v>0</v>
      </c>
      <c r="I133" s="285">
        <f>SUMIF(Calculator!E:E,'Procurement List (USD)'!E133,Calculator!P:P)</f>
        <v>3</v>
      </c>
      <c r="J133" s="258">
        <v>1</v>
      </c>
      <c r="K133" s="259">
        <v>500</v>
      </c>
      <c r="L133" s="259">
        <f t="shared" ref="L133:L139" si="3">K133*J133</f>
        <v>500</v>
      </c>
      <c r="M133" s="64"/>
      <c r="N133" s="64"/>
      <c r="O133" s="64"/>
      <c r="P133" s="64"/>
      <c r="Q133" s="64"/>
      <c r="R133" s="64"/>
      <c r="S133" s="64"/>
      <c r="T133" s="64"/>
      <c r="U133" s="64"/>
      <c r="V133" s="64"/>
      <c r="W133" s="64"/>
    </row>
    <row r="134" spans="1:23" s="167" customFormat="1">
      <c r="A134" s="260" t="s">
        <v>203</v>
      </c>
      <c r="B134" s="170" t="s">
        <v>319</v>
      </c>
      <c r="C134" s="261" t="s">
        <v>88</v>
      </c>
      <c r="D134" s="261"/>
      <c r="E134" s="262" t="s">
        <v>71</v>
      </c>
      <c r="F134" s="263"/>
      <c r="G134" s="286">
        <f>SUMIF(Calculator!E:E,'Procurement List (USD)'!E134,Calculator!N:N)</f>
        <v>0</v>
      </c>
      <c r="H134" s="286">
        <f>SUMIF(Calculator!E:E,'Procurement List (USD)'!E134,Calculator!O:O)</f>
        <v>0</v>
      </c>
      <c r="I134" s="286">
        <f>SUMIF(Calculator!E:E,'Procurement List (USD)'!E134,Calculator!P:P)</f>
        <v>300</v>
      </c>
      <c r="J134" s="264">
        <v>30</v>
      </c>
      <c r="K134" s="175"/>
      <c r="L134" s="175">
        <f t="shared" si="3"/>
        <v>0</v>
      </c>
      <c r="N134" s="217"/>
      <c r="O134" s="218"/>
      <c r="P134" s="218"/>
      <c r="Q134" s="218"/>
      <c r="R134" s="218"/>
      <c r="S134" s="218"/>
      <c r="T134" s="218"/>
      <c r="U134" s="218"/>
      <c r="V134" s="218"/>
      <c r="W134" s="218"/>
    </row>
    <row r="135" spans="1:23" s="167" customFormat="1">
      <c r="A135" s="248" t="s">
        <v>203</v>
      </c>
      <c r="B135" s="147" t="s">
        <v>319</v>
      </c>
      <c r="C135" s="249" t="s">
        <v>88</v>
      </c>
      <c r="D135" s="249"/>
      <c r="E135" s="200" t="s">
        <v>72</v>
      </c>
      <c r="F135" s="201"/>
      <c r="G135" s="275">
        <f>SUMIF(Calculator!E:E,'Procurement List (USD)'!E135,Calculator!N:N)</f>
        <v>0</v>
      </c>
      <c r="H135" s="275">
        <f>SUMIF(Calculator!E:E,'Procurement List (USD)'!E135,Calculator!O:O)</f>
        <v>0</v>
      </c>
      <c r="I135" s="275">
        <f>SUMIF(Calculator!E:E,'Procurement List (USD)'!E135,Calculator!P:P)</f>
        <v>300</v>
      </c>
      <c r="J135" s="202">
        <v>30</v>
      </c>
      <c r="K135" s="203"/>
      <c r="L135" s="203">
        <f t="shared" si="3"/>
        <v>0</v>
      </c>
      <c r="N135" s="217"/>
      <c r="O135" s="218"/>
      <c r="P135" s="218"/>
      <c r="Q135" s="218"/>
      <c r="R135" s="218"/>
      <c r="S135" s="218"/>
      <c r="T135" s="218"/>
      <c r="U135" s="218"/>
      <c r="V135" s="218"/>
      <c r="W135" s="218"/>
    </row>
    <row r="136" spans="1:23" s="167" customFormat="1">
      <c r="A136" s="248" t="s">
        <v>203</v>
      </c>
      <c r="B136" s="147" t="s">
        <v>319</v>
      </c>
      <c r="C136" s="249" t="s">
        <v>88</v>
      </c>
      <c r="D136" s="249"/>
      <c r="E136" s="200" t="s">
        <v>73</v>
      </c>
      <c r="F136" s="201"/>
      <c r="G136" s="275">
        <f>SUMIF(Calculator!E:E,'Procurement List (USD)'!E136,Calculator!N:N)</f>
        <v>0</v>
      </c>
      <c r="H136" s="275">
        <f>SUMIF(Calculator!E:E,'Procurement List (USD)'!E136,Calculator!O:O)</f>
        <v>0</v>
      </c>
      <c r="I136" s="275">
        <f>SUMIF(Calculator!E:E,'Procurement List (USD)'!E136,Calculator!P:P)</f>
        <v>300</v>
      </c>
      <c r="J136" s="202">
        <v>30</v>
      </c>
      <c r="K136" s="203"/>
      <c r="L136" s="203">
        <f t="shared" si="3"/>
        <v>0</v>
      </c>
      <c r="N136" s="217"/>
      <c r="O136" s="218"/>
      <c r="P136" s="218"/>
      <c r="Q136" s="218"/>
      <c r="R136" s="218"/>
      <c r="S136" s="218"/>
      <c r="T136" s="218"/>
      <c r="U136" s="218"/>
      <c r="V136" s="218"/>
      <c r="W136" s="218"/>
    </row>
    <row r="137" spans="1:23" s="167" customFormat="1">
      <c r="A137" s="248" t="s">
        <v>203</v>
      </c>
      <c r="B137" s="147" t="s">
        <v>319</v>
      </c>
      <c r="C137" s="249" t="s">
        <v>88</v>
      </c>
      <c r="D137" s="249"/>
      <c r="E137" s="200" t="s">
        <v>74</v>
      </c>
      <c r="F137" s="201"/>
      <c r="G137" s="275">
        <f>SUMIF(Calculator!E:E,'Procurement List (USD)'!E137,Calculator!N:N)</f>
        <v>0</v>
      </c>
      <c r="H137" s="275">
        <f>SUMIF(Calculator!E:E,'Procurement List (USD)'!E137,Calculator!O:O)</f>
        <v>0</v>
      </c>
      <c r="I137" s="275">
        <f>SUMIF(Calculator!E:E,'Procurement List (USD)'!E137,Calculator!P:P)</f>
        <v>300</v>
      </c>
      <c r="J137" s="202">
        <v>30</v>
      </c>
      <c r="K137" s="203"/>
      <c r="L137" s="203">
        <f t="shared" si="3"/>
        <v>0</v>
      </c>
      <c r="N137" s="217"/>
      <c r="O137" s="218"/>
      <c r="P137" s="218"/>
      <c r="Q137" s="218"/>
      <c r="R137" s="218"/>
      <c r="S137" s="218"/>
      <c r="T137" s="218"/>
      <c r="U137" s="218"/>
      <c r="V137" s="218"/>
      <c r="W137" s="218"/>
    </row>
    <row r="138" spans="1:23" s="167" customFormat="1">
      <c r="A138" s="248" t="s">
        <v>203</v>
      </c>
      <c r="B138" s="147" t="s">
        <v>319</v>
      </c>
      <c r="C138" s="249" t="s">
        <v>195</v>
      </c>
      <c r="D138" s="249"/>
      <c r="E138" s="200" t="s">
        <v>75</v>
      </c>
      <c r="F138" s="201"/>
      <c r="G138" s="275">
        <f>SUMIF(Calculator!E:E,'Procurement List (USD)'!E138,Calculator!N:N)</f>
        <v>0</v>
      </c>
      <c r="H138" s="275">
        <f>SUMIF(Calculator!E:E,'Procurement List (USD)'!E138,Calculator!O:O)</f>
        <v>0</v>
      </c>
      <c r="I138" s="275">
        <f>SUMIF(Calculator!E:E,'Procurement List (USD)'!E138,Calculator!P:P)</f>
        <v>3</v>
      </c>
      <c r="J138" s="202">
        <v>1</v>
      </c>
      <c r="K138" s="203"/>
      <c r="L138" s="203">
        <f t="shared" si="3"/>
        <v>0</v>
      </c>
      <c r="N138" s="217"/>
      <c r="O138" s="218"/>
      <c r="P138" s="218"/>
      <c r="Q138" s="218"/>
      <c r="R138" s="218"/>
      <c r="S138" s="218"/>
      <c r="T138" s="218"/>
      <c r="U138" s="218"/>
      <c r="V138" s="218"/>
      <c r="W138" s="218"/>
    </row>
    <row r="139" spans="1:23" s="167" customFormat="1" ht="15" thickBot="1">
      <c r="A139" s="250" t="s">
        <v>203</v>
      </c>
      <c r="B139" s="177" t="s">
        <v>319</v>
      </c>
      <c r="C139" s="251" t="s">
        <v>195</v>
      </c>
      <c r="D139" s="251"/>
      <c r="E139" s="252" t="s">
        <v>76</v>
      </c>
      <c r="F139" s="294"/>
      <c r="G139" s="295">
        <f>SUMIF(Calculator!E:E,'Procurement List (USD)'!E139,Calculator!N:N)</f>
        <v>0</v>
      </c>
      <c r="H139" s="295">
        <f>SUMIF(Calculator!E:E,'Procurement List (USD)'!E139,Calculator!O:O)</f>
        <v>0</v>
      </c>
      <c r="I139" s="295">
        <f>SUMIF(Calculator!E:E,'Procurement List (USD)'!E139,Calculator!P:P)</f>
        <v>3</v>
      </c>
      <c r="J139" s="296">
        <v>1</v>
      </c>
      <c r="K139" s="182"/>
      <c r="L139" s="182">
        <f t="shared" si="3"/>
        <v>0</v>
      </c>
      <c r="N139" s="217"/>
      <c r="O139" s="218"/>
      <c r="P139" s="218"/>
      <c r="Q139" s="218"/>
      <c r="R139" s="218"/>
      <c r="S139" s="218"/>
      <c r="T139" s="218"/>
      <c r="U139" s="218"/>
      <c r="V139" s="218"/>
      <c r="W139" s="218"/>
    </row>
    <row r="140" spans="1:23">
      <c r="O140" s="91"/>
    </row>
  </sheetData>
  <autoFilter ref="A3:AE139"/>
  <pageMargins left="0.75" right="0.75" top="1" bottom="1" header="0.3" footer="0.3"/>
  <pageSetup scale="3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L92"/>
  <sheetViews>
    <sheetView zoomScale="70" zoomScaleNormal="70" workbookViewId="0">
      <selection activeCell="D10" sqref="D10"/>
    </sheetView>
  </sheetViews>
  <sheetFormatPr baseColWidth="10" defaultColWidth="8.5" defaultRowHeight="13"/>
  <cols>
    <col min="1" max="1" width="31.5" style="94" customWidth="1"/>
    <col min="2" max="2" width="27.6640625" style="95" bestFit="1" customWidth="1"/>
    <col min="3" max="3" width="32.5" style="95" customWidth="1"/>
    <col min="4" max="4" width="109" style="95" customWidth="1"/>
    <col min="5" max="5" width="30.33203125" style="95" customWidth="1"/>
    <col min="6" max="6" width="18.5" style="95" customWidth="1"/>
    <col min="7" max="7" width="34.33203125" style="95" customWidth="1"/>
    <col min="8" max="8" width="19.5" style="96" customWidth="1"/>
    <col min="9" max="16384" width="8.5" style="95"/>
  </cols>
  <sheetData>
    <row r="2" spans="1:8" ht="13.5" thickBot="1"/>
    <row r="3" spans="1:8" ht="26">
      <c r="A3" s="97" t="s">
        <v>323</v>
      </c>
      <c r="B3" s="98" t="s">
        <v>26</v>
      </c>
      <c r="C3" s="98" t="s">
        <v>324</v>
      </c>
      <c r="D3" s="98" t="s">
        <v>325</v>
      </c>
      <c r="E3" s="98" t="s">
        <v>326</v>
      </c>
      <c r="F3" s="98" t="s">
        <v>327</v>
      </c>
      <c r="G3" s="98" t="s">
        <v>328</v>
      </c>
      <c r="H3" s="98" t="s">
        <v>329</v>
      </c>
    </row>
    <row r="4" spans="1:8" s="103" customFormat="1" ht="78">
      <c r="A4" s="99" t="s">
        <v>330</v>
      </c>
      <c r="B4" s="99" t="s">
        <v>36</v>
      </c>
      <c r="C4" s="100" t="s">
        <v>331</v>
      </c>
      <c r="D4" s="101" t="s">
        <v>332</v>
      </c>
      <c r="E4" s="101"/>
      <c r="F4" s="101"/>
      <c r="G4" s="101"/>
      <c r="H4" s="102" t="s">
        <v>333</v>
      </c>
    </row>
    <row r="5" spans="1:8" s="103" customFormat="1" ht="104">
      <c r="A5" s="104" t="s">
        <v>330</v>
      </c>
      <c r="B5" s="104" t="s">
        <v>37</v>
      </c>
      <c r="C5" s="100" t="s">
        <v>334</v>
      </c>
      <c r="D5" s="101" t="s">
        <v>335</v>
      </c>
      <c r="E5" s="101" t="s">
        <v>336</v>
      </c>
      <c r="F5" s="101" t="s">
        <v>337</v>
      </c>
      <c r="G5" s="101" t="s">
        <v>338</v>
      </c>
      <c r="H5" s="102" t="s">
        <v>339</v>
      </c>
    </row>
    <row r="6" spans="1:8" s="103" customFormat="1" ht="78">
      <c r="A6" s="104" t="s">
        <v>330</v>
      </c>
      <c r="B6" s="104" t="s">
        <v>39</v>
      </c>
      <c r="C6" s="100" t="s">
        <v>340</v>
      </c>
      <c r="D6" s="101" t="s">
        <v>341</v>
      </c>
      <c r="E6" s="101" t="s">
        <v>342</v>
      </c>
      <c r="F6" s="101" t="s">
        <v>341</v>
      </c>
      <c r="G6" s="101" t="s">
        <v>341</v>
      </c>
      <c r="H6" s="102" t="s">
        <v>341</v>
      </c>
    </row>
    <row r="7" spans="1:8" s="103" customFormat="1" ht="78">
      <c r="A7" s="104" t="s">
        <v>330</v>
      </c>
      <c r="B7" s="104" t="s">
        <v>40</v>
      </c>
      <c r="C7" s="100" t="s">
        <v>343</v>
      </c>
      <c r="D7" s="101" t="s">
        <v>341</v>
      </c>
      <c r="E7" s="101" t="s">
        <v>344</v>
      </c>
      <c r="F7" s="101" t="s">
        <v>341</v>
      </c>
      <c r="G7" s="101" t="s">
        <v>341</v>
      </c>
      <c r="H7" s="102" t="s">
        <v>341</v>
      </c>
    </row>
    <row r="8" spans="1:8" s="103" customFormat="1" ht="117">
      <c r="A8" s="105" t="s">
        <v>330</v>
      </c>
      <c r="B8" s="105" t="s">
        <v>105</v>
      </c>
      <c r="C8" s="100" t="s">
        <v>345</v>
      </c>
      <c r="D8" s="101" t="s">
        <v>346</v>
      </c>
      <c r="E8" s="101" t="s">
        <v>347</v>
      </c>
      <c r="F8" s="101" t="s">
        <v>348</v>
      </c>
      <c r="G8" s="101" t="s">
        <v>349</v>
      </c>
      <c r="H8" s="102" t="s">
        <v>350</v>
      </c>
    </row>
    <row r="9" spans="1:8" s="103" customFormat="1" ht="52">
      <c r="A9" s="105" t="s">
        <v>330</v>
      </c>
      <c r="B9" s="105" t="s">
        <v>106</v>
      </c>
      <c r="C9" s="100" t="s">
        <v>351</v>
      </c>
      <c r="D9" s="101" t="s">
        <v>341</v>
      </c>
      <c r="E9" s="101" t="s">
        <v>352</v>
      </c>
      <c r="F9" s="101" t="s">
        <v>341</v>
      </c>
      <c r="G9" s="101" t="s">
        <v>341</v>
      </c>
      <c r="H9" s="102" t="s">
        <v>341</v>
      </c>
    </row>
    <row r="10" spans="1:8" s="103" customFormat="1" ht="39">
      <c r="A10" s="105" t="s">
        <v>330</v>
      </c>
      <c r="B10" s="105" t="s">
        <v>107</v>
      </c>
      <c r="C10" s="106" t="s">
        <v>353</v>
      </c>
      <c r="D10" s="101" t="s">
        <v>354</v>
      </c>
      <c r="E10" s="101" t="s">
        <v>347</v>
      </c>
      <c r="F10" s="101"/>
      <c r="G10" s="101" t="s">
        <v>349</v>
      </c>
      <c r="H10" s="102"/>
    </row>
    <row r="11" spans="1:8" s="103" customFormat="1" ht="26">
      <c r="A11" s="105" t="s">
        <v>330</v>
      </c>
      <c r="B11" s="105" t="s">
        <v>108</v>
      </c>
      <c r="C11" s="106" t="s">
        <v>355</v>
      </c>
      <c r="D11" s="101" t="s">
        <v>341</v>
      </c>
      <c r="E11" s="101" t="s">
        <v>352</v>
      </c>
      <c r="F11" s="101"/>
      <c r="G11" s="101" t="s">
        <v>341</v>
      </c>
      <c r="H11" s="102"/>
    </row>
    <row r="12" spans="1:8" s="103" customFormat="1" ht="78">
      <c r="A12" s="105" t="s">
        <v>330</v>
      </c>
      <c r="B12" s="105" t="s">
        <v>109</v>
      </c>
      <c r="C12" s="107" t="s">
        <v>356</v>
      </c>
      <c r="D12" s="108" t="s">
        <v>357</v>
      </c>
      <c r="E12" s="101" t="s">
        <v>358</v>
      </c>
      <c r="F12" s="101" t="s">
        <v>359</v>
      </c>
      <c r="G12" s="101" t="s">
        <v>338</v>
      </c>
      <c r="H12" s="102" t="s">
        <v>333</v>
      </c>
    </row>
    <row r="13" spans="1:8" s="103" customFormat="1" ht="65">
      <c r="A13" s="109" t="s">
        <v>330</v>
      </c>
      <c r="B13" s="105" t="s">
        <v>190</v>
      </c>
      <c r="C13" s="110" t="s">
        <v>360</v>
      </c>
      <c r="D13" s="111" t="s">
        <v>361</v>
      </c>
      <c r="E13" s="111" t="s">
        <v>362</v>
      </c>
      <c r="F13" s="111" t="s">
        <v>363</v>
      </c>
      <c r="G13" s="111"/>
      <c r="H13" s="102" t="s">
        <v>339</v>
      </c>
    </row>
    <row r="14" spans="1:8" s="103" customFormat="1" ht="143">
      <c r="A14" s="104" t="s">
        <v>330</v>
      </c>
      <c r="B14" s="104" t="s">
        <v>41</v>
      </c>
      <c r="C14" s="110" t="s">
        <v>364</v>
      </c>
      <c r="D14" s="112" t="s">
        <v>365</v>
      </c>
      <c r="E14" s="112" t="s">
        <v>366</v>
      </c>
      <c r="F14" s="112" t="s">
        <v>367</v>
      </c>
      <c r="G14" s="112" t="s">
        <v>368</v>
      </c>
      <c r="H14" s="102" t="s">
        <v>333</v>
      </c>
    </row>
    <row r="15" spans="1:8" s="103" customFormat="1" ht="65">
      <c r="A15" s="109" t="s">
        <v>369</v>
      </c>
      <c r="B15" s="113" t="s">
        <v>86</v>
      </c>
      <c r="C15" s="114" t="s">
        <v>370</v>
      </c>
      <c r="D15" s="112" t="s">
        <v>371</v>
      </c>
      <c r="E15" s="101"/>
      <c r="F15" s="101"/>
      <c r="G15" s="101" t="s">
        <v>372</v>
      </c>
      <c r="H15" s="102"/>
    </row>
    <row r="16" spans="1:8" s="103" customFormat="1" ht="65">
      <c r="A16" s="109" t="s">
        <v>369</v>
      </c>
      <c r="B16" s="113" t="s">
        <v>87</v>
      </c>
      <c r="C16" s="114" t="s">
        <v>373</v>
      </c>
      <c r="D16" s="112" t="s">
        <v>374</v>
      </c>
      <c r="E16" s="101"/>
      <c r="F16" s="101"/>
      <c r="G16" s="101"/>
      <c r="H16" s="102"/>
    </row>
    <row r="17" spans="1:12" s="103" customFormat="1" ht="39">
      <c r="A17" s="109" t="s">
        <v>330</v>
      </c>
      <c r="B17" s="104" t="s">
        <v>110</v>
      </c>
      <c r="C17" s="115" t="s">
        <v>110</v>
      </c>
      <c r="D17" s="112" t="s">
        <v>375</v>
      </c>
      <c r="E17" s="116"/>
      <c r="F17" s="116"/>
      <c r="G17" s="116"/>
      <c r="H17" s="117"/>
      <c r="I17" s="118"/>
      <c r="J17" s="118"/>
      <c r="K17" s="118"/>
      <c r="L17" s="118"/>
    </row>
    <row r="18" spans="1:12" s="103" customFormat="1" ht="104">
      <c r="A18" s="104" t="s">
        <v>376</v>
      </c>
      <c r="B18" s="104" t="s">
        <v>112</v>
      </c>
      <c r="C18" s="115" t="s">
        <v>112</v>
      </c>
      <c r="D18" s="108" t="s">
        <v>113</v>
      </c>
      <c r="E18" s="101"/>
      <c r="F18" s="101"/>
      <c r="G18" s="101"/>
      <c r="H18" s="102"/>
    </row>
    <row r="19" spans="1:12" s="103" customFormat="1" ht="78">
      <c r="A19" s="109"/>
      <c r="B19" s="105" t="s">
        <v>283</v>
      </c>
      <c r="C19" s="106" t="s">
        <v>283</v>
      </c>
      <c r="D19" s="112" t="s">
        <v>377</v>
      </c>
      <c r="E19" s="111" t="s">
        <v>378</v>
      </c>
      <c r="F19" s="111"/>
      <c r="G19" s="111"/>
      <c r="H19" s="102" t="s">
        <v>333</v>
      </c>
    </row>
    <row r="20" spans="1:12" s="103" customFormat="1" ht="65">
      <c r="A20" s="109" t="s">
        <v>330</v>
      </c>
      <c r="B20" s="105" t="s">
        <v>285</v>
      </c>
      <c r="C20" s="106" t="s">
        <v>285</v>
      </c>
      <c r="D20" s="111" t="s">
        <v>379</v>
      </c>
      <c r="E20" s="111" t="s">
        <v>380</v>
      </c>
      <c r="F20" s="111" t="s">
        <v>381</v>
      </c>
      <c r="G20" s="111" t="s">
        <v>382</v>
      </c>
      <c r="H20" s="102" t="s">
        <v>333</v>
      </c>
    </row>
    <row r="21" spans="1:12" s="103" customFormat="1" ht="130">
      <c r="A21" s="109" t="s">
        <v>330</v>
      </c>
      <c r="B21" s="105" t="s">
        <v>115</v>
      </c>
      <c r="C21" s="119" t="s">
        <v>383</v>
      </c>
      <c r="D21" s="111" t="s">
        <v>384</v>
      </c>
      <c r="E21" s="111"/>
      <c r="F21" s="111" t="s">
        <v>385</v>
      </c>
      <c r="G21" s="111" t="s">
        <v>386</v>
      </c>
      <c r="H21" s="102" t="s">
        <v>333</v>
      </c>
    </row>
    <row r="22" spans="1:12" s="103" customFormat="1" ht="26">
      <c r="A22" s="109" t="s">
        <v>330</v>
      </c>
      <c r="B22" s="105" t="s">
        <v>116</v>
      </c>
      <c r="C22" s="119" t="s">
        <v>387</v>
      </c>
      <c r="D22" s="120" t="s">
        <v>341</v>
      </c>
      <c r="E22" s="120"/>
      <c r="F22" s="120" t="s">
        <v>341</v>
      </c>
      <c r="G22" s="120" t="s">
        <v>341</v>
      </c>
      <c r="H22" s="121" t="s">
        <v>341</v>
      </c>
    </row>
    <row r="23" spans="1:12" s="103" customFormat="1" ht="91">
      <c r="A23" s="109" t="s">
        <v>330</v>
      </c>
      <c r="B23" s="105" t="s">
        <v>117</v>
      </c>
      <c r="C23" s="110" t="s">
        <v>388</v>
      </c>
      <c r="D23" s="111" t="s">
        <v>389</v>
      </c>
      <c r="E23" s="111"/>
      <c r="F23" s="111" t="s">
        <v>390</v>
      </c>
      <c r="G23" s="111" t="s">
        <v>391</v>
      </c>
      <c r="H23" s="102" t="s">
        <v>392</v>
      </c>
    </row>
    <row r="24" spans="1:12" s="103" customFormat="1" ht="26">
      <c r="A24" s="109" t="s">
        <v>330</v>
      </c>
      <c r="B24" s="105" t="s">
        <v>118</v>
      </c>
      <c r="C24" s="110" t="s">
        <v>393</v>
      </c>
      <c r="D24" s="108" t="s">
        <v>341</v>
      </c>
      <c r="E24" s="101"/>
      <c r="F24" s="101" t="s">
        <v>341</v>
      </c>
      <c r="G24" s="101" t="s">
        <v>341</v>
      </c>
      <c r="H24" s="102" t="s">
        <v>341</v>
      </c>
    </row>
    <row r="25" spans="1:12" s="103" customFormat="1" ht="143">
      <c r="A25" s="105" t="s">
        <v>330</v>
      </c>
      <c r="B25" s="105" t="s">
        <v>119</v>
      </c>
      <c r="C25" s="110" t="s">
        <v>394</v>
      </c>
      <c r="D25" s="111" t="s">
        <v>395</v>
      </c>
      <c r="E25" s="111" t="s">
        <v>396</v>
      </c>
      <c r="F25" s="111" t="s">
        <v>397</v>
      </c>
      <c r="G25" s="111" t="s">
        <v>386</v>
      </c>
      <c r="H25" s="102" t="s">
        <v>392</v>
      </c>
    </row>
    <row r="26" spans="1:12" s="103" customFormat="1" ht="143">
      <c r="A26" s="105" t="s">
        <v>330</v>
      </c>
      <c r="B26" s="105" t="s">
        <v>120</v>
      </c>
      <c r="C26" s="110" t="s">
        <v>398</v>
      </c>
      <c r="D26" s="111" t="s">
        <v>341</v>
      </c>
      <c r="E26" s="111" t="s">
        <v>399</v>
      </c>
      <c r="F26" s="111" t="s">
        <v>397</v>
      </c>
      <c r="G26" s="111" t="s">
        <v>386</v>
      </c>
      <c r="H26" s="102" t="s">
        <v>392</v>
      </c>
    </row>
    <row r="27" spans="1:12" s="103" customFormat="1" ht="143">
      <c r="A27" s="105" t="s">
        <v>330</v>
      </c>
      <c r="B27" s="105" t="s">
        <v>121</v>
      </c>
      <c r="C27" s="110" t="s">
        <v>400</v>
      </c>
      <c r="D27" s="111" t="s">
        <v>341</v>
      </c>
      <c r="E27" s="111" t="s">
        <v>401</v>
      </c>
      <c r="F27" s="111" t="s">
        <v>397</v>
      </c>
      <c r="G27" s="111" t="s">
        <v>386</v>
      </c>
      <c r="H27" s="102" t="s">
        <v>392</v>
      </c>
    </row>
    <row r="28" spans="1:12" s="103" customFormat="1" ht="143">
      <c r="A28" s="105" t="s">
        <v>330</v>
      </c>
      <c r="B28" s="105" t="s">
        <v>122</v>
      </c>
      <c r="C28" s="110" t="s">
        <v>402</v>
      </c>
      <c r="D28" s="111" t="s">
        <v>341</v>
      </c>
      <c r="E28" s="111" t="s">
        <v>403</v>
      </c>
      <c r="F28" s="111" t="s">
        <v>397</v>
      </c>
      <c r="G28" s="111" t="s">
        <v>386</v>
      </c>
      <c r="H28" s="102" t="s">
        <v>392</v>
      </c>
    </row>
    <row r="29" spans="1:12" ht="143">
      <c r="A29" s="105" t="s">
        <v>330</v>
      </c>
      <c r="B29" s="105" t="s">
        <v>123</v>
      </c>
      <c r="C29" s="110" t="s">
        <v>404</v>
      </c>
      <c r="D29" s="111" t="s">
        <v>341</v>
      </c>
      <c r="E29" s="111" t="s">
        <v>405</v>
      </c>
      <c r="F29" s="111" t="s">
        <v>397</v>
      </c>
      <c r="G29" s="111" t="s">
        <v>386</v>
      </c>
      <c r="H29" s="102" t="s">
        <v>392</v>
      </c>
    </row>
    <row r="30" spans="1:12" ht="143">
      <c r="A30" s="105" t="s">
        <v>330</v>
      </c>
      <c r="B30" s="105" t="s">
        <v>124</v>
      </c>
      <c r="C30" s="110" t="s">
        <v>406</v>
      </c>
      <c r="D30" s="111" t="s">
        <v>341</v>
      </c>
      <c r="E30" s="111" t="s">
        <v>407</v>
      </c>
      <c r="F30" s="111" t="s">
        <v>397</v>
      </c>
      <c r="G30" s="111" t="s">
        <v>386</v>
      </c>
      <c r="H30" s="102" t="s">
        <v>392</v>
      </c>
    </row>
    <row r="31" spans="1:12" ht="260">
      <c r="A31" s="105" t="s">
        <v>330</v>
      </c>
      <c r="B31" s="105" t="s">
        <v>125</v>
      </c>
      <c r="C31" s="110" t="s">
        <v>408</v>
      </c>
      <c r="D31" s="111" t="s">
        <v>409</v>
      </c>
      <c r="E31" s="111" t="s">
        <v>410</v>
      </c>
      <c r="F31" s="111" t="s">
        <v>411</v>
      </c>
      <c r="G31" s="111" t="s">
        <v>386</v>
      </c>
      <c r="H31" s="102" t="s">
        <v>392</v>
      </c>
    </row>
    <row r="32" spans="1:12" ht="182">
      <c r="A32" s="105" t="s">
        <v>330</v>
      </c>
      <c r="B32" s="105" t="s">
        <v>126</v>
      </c>
      <c r="C32" s="110" t="s">
        <v>412</v>
      </c>
      <c r="D32" s="111" t="s">
        <v>341</v>
      </c>
      <c r="E32" s="111" t="s">
        <v>413</v>
      </c>
      <c r="F32" s="111" t="s">
        <v>411</v>
      </c>
      <c r="G32" s="111" t="s">
        <v>386</v>
      </c>
      <c r="H32" s="102" t="s">
        <v>392</v>
      </c>
    </row>
    <row r="33" spans="1:8" ht="182">
      <c r="A33" s="105" t="s">
        <v>330</v>
      </c>
      <c r="B33" s="105" t="s">
        <v>127</v>
      </c>
      <c r="C33" s="110" t="s">
        <v>414</v>
      </c>
      <c r="D33" s="111" t="s">
        <v>341</v>
      </c>
      <c r="E33" s="111" t="s">
        <v>415</v>
      </c>
      <c r="F33" s="111" t="s">
        <v>411</v>
      </c>
      <c r="G33" s="111" t="s">
        <v>386</v>
      </c>
      <c r="H33" s="102" t="s">
        <v>392</v>
      </c>
    </row>
    <row r="34" spans="1:8" ht="182">
      <c r="A34" s="105" t="s">
        <v>330</v>
      </c>
      <c r="B34" s="105" t="s">
        <v>128</v>
      </c>
      <c r="C34" s="110" t="s">
        <v>416</v>
      </c>
      <c r="D34" s="111" t="s">
        <v>341</v>
      </c>
      <c r="E34" s="111" t="s">
        <v>417</v>
      </c>
      <c r="F34" s="111" t="s">
        <v>418</v>
      </c>
      <c r="G34" s="111" t="s">
        <v>386</v>
      </c>
      <c r="H34" s="102" t="s">
        <v>392</v>
      </c>
    </row>
    <row r="35" spans="1:8" ht="182">
      <c r="A35" s="105" t="s">
        <v>330</v>
      </c>
      <c r="B35" s="105" t="s">
        <v>129</v>
      </c>
      <c r="C35" s="110" t="s">
        <v>419</v>
      </c>
      <c r="D35" s="111" t="s">
        <v>341</v>
      </c>
      <c r="E35" s="111" t="s">
        <v>420</v>
      </c>
      <c r="F35" s="111" t="s">
        <v>418</v>
      </c>
      <c r="G35" s="111" t="s">
        <v>386</v>
      </c>
      <c r="H35" s="102" t="s">
        <v>392</v>
      </c>
    </row>
    <row r="36" spans="1:8" ht="182">
      <c r="A36" s="105" t="s">
        <v>330</v>
      </c>
      <c r="B36" s="105" t="s">
        <v>130</v>
      </c>
      <c r="C36" s="110" t="s">
        <v>421</v>
      </c>
      <c r="D36" s="111" t="s">
        <v>341</v>
      </c>
      <c r="E36" s="111" t="s">
        <v>422</v>
      </c>
      <c r="F36" s="111" t="s">
        <v>411</v>
      </c>
      <c r="G36" s="111" t="s">
        <v>386</v>
      </c>
      <c r="H36" s="102" t="s">
        <v>392</v>
      </c>
    </row>
    <row r="37" spans="1:8" ht="156">
      <c r="A37" s="105" t="s">
        <v>330</v>
      </c>
      <c r="B37" s="105" t="s">
        <v>131</v>
      </c>
      <c r="C37" s="100" t="s">
        <v>131</v>
      </c>
      <c r="D37" s="101" t="s">
        <v>423</v>
      </c>
      <c r="E37" s="101"/>
      <c r="F37" s="101" t="s">
        <v>424</v>
      </c>
      <c r="G37" s="111" t="s">
        <v>425</v>
      </c>
      <c r="H37" s="102" t="s">
        <v>426</v>
      </c>
    </row>
    <row r="38" spans="1:8" ht="39">
      <c r="A38" s="105" t="s">
        <v>330</v>
      </c>
      <c r="B38" s="105" t="s">
        <v>133</v>
      </c>
      <c r="C38" s="122" t="s">
        <v>133</v>
      </c>
      <c r="D38" s="101" t="s">
        <v>427</v>
      </c>
      <c r="E38" s="101"/>
      <c r="F38" s="101" t="s">
        <v>424</v>
      </c>
      <c r="G38" s="101" t="s">
        <v>341</v>
      </c>
      <c r="H38" s="102" t="s">
        <v>341</v>
      </c>
    </row>
    <row r="39" spans="1:8" ht="39">
      <c r="A39" s="105" t="s">
        <v>330</v>
      </c>
      <c r="B39" s="105" t="s">
        <v>134</v>
      </c>
      <c r="C39" s="122" t="s">
        <v>134</v>
      </c>
      <c r="D39" s="101" t="s">
        <v>428</v>
      </c>
      <c r="E39" s="101"/>
      <c r="F39" s="101" t="s">
        <v>424</v>
      </c>
      <c r="G39" s="101" t="s">
        <v>341</v>
      </c>
      <c r="H39" s="102" t="s">
        <v>341</v>
      </c>
    </row>
    <row r="40" spans="1:8" ht="104">
      <c r="A40" s="123" t="s">
        <v>330</v>
      </c>
      <c r="B40" s="105" t="s">
        <v>135</v>
      </c>
      <c r="C40" s="106" t="s">
        <v>429</v>
      </c>
      <c r="D40" s="101" t="s">
        <v>430</v>
      </c>
      <c r="E40" s="101" t="s">
        <v>431</v>
      </c>
      <c r="F40" s="124"/>
      <c r="G40" s="101"/>
      <c r="H40" s="102" t="s">
        <v>432</v>
      </c>
    </row>
    <row r="41" spans="1:8" ht="104">
      <c r="A41" s="123" t="s">
        <v>330</v>
      </c>
      <c r="B41" s="105" t="s">
        <v>137</v>
      </c>
      <c r="C41" s="106" t="s">
        <v>433</v>
      </c>
      <c r="D41" s="101" t="s">
        <v>434</v>
      </c>
      <c r="E41" s="101" t="s">
        <v>435</v>
      </c>
      <c r="F41" s="101"/>
      <c r="G41" s="101"/>
      <c r="H41" s="102" t="s">
        <v>341</v>
      </c>
    </row>
    <row r="42" spans="1:8" ht="208">
      <c r="A42" s="123" t="s">
        <v>330</v>
      </c>
      <c r="B42" s="105" t="s">
        <v>138</v>
      </c>
      <c r="C42" s="119" t="s">
        <v>436</v>
      </c>
      <c r="D42" s="111" t="s">
        <v>437</v>
      </c>
      <c r="E42" s="111" t="s">
        <v>438</v>
      </c>
      <c r="F42" s="111" t="s">
        <v>439</v>
      </c>
      <c r="G42" s="111" t="s">
        <v>440</v>
      </c>
      <c r="H42" s="102" t="s">
        <v>339</v>
      </c>
    </row>
    <row r="43" spans="1:8" ht="39">
      <c r="A43" s="123" t="s">
        <v>441</v>
      </c>
      <c r="B43" s="105" t="s">
        <v>140</v>
      </c>
      <c r="C43" s="106" t="s">
        <v>442</v>
      </c>
      <c r="D43" s="101" t="s">
        <v>443</v>
      </c>
      <c r="E43" s="101"/>
      <c r="F43" s="101"/>
      <c r="G43" s="101"/>
      <c r="H43" s="102" t="s">
        <v>444</v>
      </c>
    </row>
    <row r="44" spans="1:8">
      <c r="A44" s="123" t="s">
        <v>330</v>
      </c>
      <c r="B44" s="105" t="s">
        <v>141</v>
      </c>
      <c r="C44" s="106" t="s">
        <v>445</v>
      </c>
      <c r="D44" s="101" t="s">
        <v>446</v>
      </c>
      <c r="E44" s="101"/>
      <c r="F44" s="101"/>
      <c r="G44" s="101"/>
      <c r="H44" s="102" t="s">
        <v>333</v>
      </c>
    </row>
    <row r="45" spans="1:8">
      <c r="A45" s="123" t="s">
        <v>330</v>
      </c>
      <c r="B45" s="105" t="s">
        <v>142</v>
      </c>
      <c r="C45" s="106" t="s">
        <v>447</v>
      </c>
      <c r="D45" s="101" t="s">
        <v>341</v>
      </c>
      <c r="E45" s="101"/>
      <c r="F45" s="101"/>
      <c r="G45" s="101"/>
      <c r="H45" s="102" t="s">
        <v>341</v>
      </c>
    </row>
    <row r="46" spans="1:8">
      <c r="A46" s="123" t="s">
        <v>330</v>
      </c>
      <c r="B46" s="105" t="s">
        <v>143</v>
      </c>
      <c r="C46" s="106" t="s">
        <v>448</v>
      </c>
      <c r="D46" s="101" t="s">
        <v>341</v>
      </c>
      <c r="E46" s="101"/>
      <c r="F46" s="101"/>
      <c r="G46" s="101"/>
      <c r="H46" s="102" t="s">
        <v>341</v>
      </c>
    </row>
    <row r="47" spans="1:8" ht="130">
      <c r="A47" s="123" t="s">
        <v>330</v>
      </c>
      <c r="B47" s="104" t="s">
        <v>153</v>
      </c>
      <c r="C47" s="125" t="s">
        <v>153</v>
      </c>
      <c r="D47" s="111" t="s">
        <v>449</v>
      </c>
      <c r="E47" s="111"/>
      <c r="F47" s="111" t="s">
        <v>450</v>
      </c>
      <c r="G47" s="111" t="s">
        <v>451</v>
      </c>
      <c r="H47" s="102" t="s">
        <v>333</v>
      </c>
    </row>
    <row r="48" spans="1:8" ht="104">
      <c r="A48" s="123" t="s">
        <v>330</v>
      </c>
      <c r="B48" s="105" t="s">
        <v>154</v>
      </c>
      <c r="C48" s="110" t="s">
        <v>452</v>
      </c>
      <c r="D48" s="126" t="s">
        <v>453</v>
      </c>
      <c r="E48" s="111" t="s">
        <v>454</v>
      </c>
      <c r="F48" s="111"/>
      <c r="G48" s="111" t="s">
        <v>455</v>
      </c>
      <c r="H48" s="102" t="s">
        <v>333</v>
      </c>
    </row>
    <row r="49" spans="1:8" ht="39">
      <c r="A49" s="123" t="s">
        <v>330</v>
      </c>
      <c r="B49" s="105" t="s">
        <v>156</v>
      </c>
      <c r="C49" s="110" t="s">
        <v>456</v>
      </c>
      <c r="D49" s="126" t="s">
        <v>341</v>
      </c>
      <c r="E49" s="111" t="s">
        <v>457</v>
      </c>
      <c r="F49" s="111"/>
      <c r="G49" s="111" t="s">
        <v>341</v>
      </c>
      <c r="H49" s="102" t="s">
        <v>341</v>
      </c>
    </row>
    <row r="50" spans="1:8" ht="156">
      <c r="A50" s="127" t="s">
        <v>458</v>
      </c>
      <c r="B50" s="105" t="s">
        <v>158</v>
      </c>
      <c r="C50" s="110" t="s">
        <v>158</v>
      </c>
      <c r="D50" s="111" t="s">
        <v>459</v>
      </c>
      <c r="E50" s="111" t="s">
        <v>460</v>
      </c>
      <c r="F50" s="111" t="s">
        <v>461</v>
      </c>
      <c r="G50" s="112" t="s">
        <v>462</v>
      </c>
      <c r="H50" s="102" t="s">
        <v>350</v>
      </c>
    </row>
    <row r="51" spans="1:8" ht="26">
      <c r="A51" s="123" t="s">
        <v>330</v>
      </c>
      <c r="B51" s="105" t="s">
        <v>159</v>
      </c>
      <c r="C51" s="110" t="s">
        <v>159</v>
      </c>
      <c r="D51" s="111" t="s">
        <v>341</v>
      </c>
      <c r="E51" s="111" t="s">
        <v>463</v>
      </c>
      <c r="F51" s="111" t="s">
        <v>341</v>
      </c>
      <c r="G51" s="112" t="s">
        <v>341</v>
      </c>
      <c r="H51" s="102" t="s">
        <v>341</v>
      </c>
    </row>
    <row r="52" spans="1:8" ht="26">
      <c r="A52" s="123" t="s">
        <v>330</v>
      </c>
      <c r="B52" s="105" t="s">
        <v>160</v>
      </c>
      <c r="C52" s="110" t="s">
        <v>160</v>
      </c>
      <c r="D52" s="111" t="s">
        <v>341</v>
      </c>
      <c r="E52" s="111" t="s">
        <v>464</v>
      </c>
      <c r="F52" s="111" t="s">
        <v>341</v>
      </c>
      <c r="G52" s="112" t="s">
        <v>341</v>
      </c>
      <c r="H52" s="102" t="s">
        <v>341</v>
      </c>
    </row>
    <row r="53" spans="1:8" ht="26">
      <c r="A53" s="123" t="s">
        <v>330</v>
      </c>
      <c r="B53" s="105" t="s">
        <v>161</v>
      </c>
      <c r="C53" s="110" t="s">
        <v>161</v>
      </c>
      <c r="D53" s="111" t="s">
        <v>341</v>
      </c>
      <c r="E53" s="111" t="s">
        <v>465</v>
      </c>
      <c r="F53" s="111" t="s">
        <v>341</v>
      </c>
      <c r="G53" s="112" t="s">
        <v>341</v>
      </c>
      <c r="H53" s="102" t="s">
        <v>341</v>
      </c>
    </row>
    <row r="54" spans="1:8" ht="26">
      <c r="A54" s="123" t="s">
        <v>330</v>
      </c>
      <c r="B54" s="105" t="s">
        <v>162</v>
      </c>
      <c r="C54" s="110" t="s">
        <v>162</v>
      </c>
      <c r="D54" s="111" t="s">
        <v>341</v>
      </c>
      <c r="E54" s="111" t="s">
        <v>466</v>
      </c>
      <c r="F54" s="111" t="s">
        <v>341</v>
      </c>
      <c r="G54" s="112" t="s">
        <v>341</v>
      </c>
      <c r="H54" s="102" t="s">
        <v>341</v>
      </c>
    </row>
    <row r="55" spans="1:8" ht="156">
      <c r="A55" s="123" t="s">
        <v>330</v>
      </c>
      <c r="B55" s="105" t="s">
        <v>292</v>
      </c>
      <c r="C55" s="110" t="s">
        <v>292</v>
      </c>
      <c r="D55" s="111" t="s">
        <v>467</v>
      </c>
      <c r="E55" s="111" t="s">
        <v>468</v>
      </c>
      <c r="F55" s="111" t="s">
        <v>469</v>
      </c>
      <c r="G55" s="112" t="s">
        <v>462</v>
      </c>
      <c r="H55" s="102" t="s">
        <v>333</v>
      </c>
    </row>
    <row r="56" spans="1:8" ht="130">
      <c r="A56" s="123" t="s">
        <v>330</v>
      </c>
      <c r="B56" s="105" t="s">
        <v>293</v>
      </c>
      <c r="C56" s="110" t="s">
        <v>293</v>
      </c>
      <c r="D56" s="111" t="s">
        <v>470</v>
      </c>
      <c r="E56" s="111" t="s">
        <v>471</v>
      </c>
      <c r="F56" s="111" t="s">
        <v>472</v>
      </c>
      <c r="G56" s="112"/>
      <c r="H56" s="102" t="s">
        <v>333</v>
      </c>
    </row>
    <row r="57" spans="1:8" ht="156">
      <c r="A57" s="123" t="s">
        <v>330</v>
      </c>
      <c r="B57" s="105" t="s">
        <v>294</v>
      </c>
      <c r="C57" s="110" t="s">
        <v>294</v>
      </c>
      <c r="D57" s="111" t="s">
        <v>467</v>
      </c>
      <c r="E57" s="111" t="s">
        <v>473</v>
      </c>
      <c r="F57" s="111" t="s">
        <v>469</v>
      </c>
      <c r="G57" s="112" t="s">
        <v>462</v>
      </c>
      <c r="H57" s="102" t="s">
        <v>333</v>
      </c>
    </row>
    <row r="58" spans="1:8" ht="130">
      <c r="A58" s="123" t="s">
        <v>330</v>
      </c>
      <c r="B58" s="105" t="s">
        <v>295</v>
      </c>
      <c r="C58" s="110" t="s">
        <v>295</v>
      </c>
      <c r="D58" s="111" t="s">
        <v>470</v>
      </c>
      <c r="E58" s="111" t="s">
        <v>474</v>
      </c>
      <c r="F58" s="111" t="s">
        <v>472</v>
      </c>
      <c r="G58" s="112"/>
      <c r="H58" s="102" t="s">
        <v>333</v>
      </c>
    </row>
    <row r="59" spans="1:8" ht="156">
      <c r="A59" s="123" t="s">
        <v>330</v>
      </c>
      <c r="B59" s="105" t="s">
        <v>296</v>
      </c>
      <c r="C59" s="110" t="s">
        <v>296</v>
      </c>
      <c r="D59" s="111" t="s">
        <v>467</v>
      </c>
      <c r="E59" s="111" t="s">
        <v>475</v>
      </c>
      <c r="F59" s="111" t="s">
        <v>469</v>
      </c>
      <c r="G59" s="112" t="s">
        <v>462</v>
      </c>
      <c r="H59" s="102" t="s">
        <v>333</v>
      </c>
    </row>
    <row r="60" spans="1:8" ht="130">
      <c r="A60" s="123" t="s">
        <v>330</v>
      </c>
      <c r="B60" s="105" t="s">
        <v>297</v>
      </c>
      <c r="C60" s="110" t="s">
        <v>297</v>
      </c>
      <c r="D60" s="111" t="s">
        <v>470</v>
      </c>
      <c r="E60" s="111" t="s">
        <v>476</v>
      </c>
      <c r="F60" s="111" t="s">
        <v>472</v>
      </c>
      <c r="G60" s="112"/>
      <c r="H60" s="102" t="s">
        <v>333</v>
      </c>
    </row>
    <row r="61" spans="1:8" ht="39">
      <c r="A61" s="123" t="s">
        <v>441</v>
      </c>
      <c r="B61" s="105" t="s">
        <v>163</v>
      </c>
      <c r="C61" s="106" t="s">
        <v>477</v>
      </c>
      <c r="D61" s="101" t="s">
        <v>443</v>
      </c>
      <c r="E61" s="128"/>
      <c r="F61" s="128"/>
      <c r="G61" s="128"/>
      <c r="H61" s="129"/>
    </row>
    <row r="62" spans="1:8" ht="26">
      <c r="A62" s="123" t="s">
        <v>330</v>
      </c>
      <c r="B62" s="105" t="s">
        <v>165</v>
      </c>
      <c r="C62" s="106" t="s">
        <v>478</v>
      </c>
      <c r="D62" s="123" t="s">
        <v>479</v>
      </c>
      <c r="E62" s="128"/>
      <c r="F62" s="128"/>
      <c r="G62" s="128"/>
      <c r="H62" s="129"/>
    </row>
    <row r="63" spans="1:8">
      <c r="A63" s="123" t="s">
        <v>330</v>
      </c>
      <c r="B63" s="105" t="s">
        <v>166</v>
      </c>
      <c r="C63" s="106" t="s">
        <v>166</v>
      </c>
      <c r="D63" s="128" t="s">
        <v>480</v>
      </c>
      <c r="E63" s="128"/>
      <c r="F63" s="128"/>
      <c r="G63" s="128"/>
      <c r="H63" s="129"/>
    </row>
    <row r="64" spans="1:8" ht="26">
      <c r="A64" s="123" t="s">
        <v>330</v>
      </c>
      <c r="B64" s="105" t="s">
        <v>167</v>
      </c>
      <c r="C64" s="106" t="s">
        <v>167</v>
      </c>
      <c r="D64" s="128" t="s">
        <v>481</v>
      </c>
      <c r="E64" s="128"/>
      <c r="F64" s="128"/>
      <c r="G64" s="128"/>
      <c r="H64" s="129"/>
    </row>
    <row r="65" spans="1:8" ht="26">
      <c r="A65" s="123" t="s">
        <v>482</v>
      </c>
      <c r="B65" s="105" t="s">
        <v>169</v>
      </c>
      <c r="C65" s="106" t="s">
        <v>169</v>
      </c>
      <c r="D65" s="130" t="s">
        <v>483</v>
      </c>
      <c r="E65" s="128"/>
      <c r="F65" s="128"/>
      <c r="G65" s="128"/>
      <c r="H65" s="129"/>
    </row>
    <row r="66" spans="1:8" ht="26">
      <c r="A66" s="123" t="s">
        <v>484</v>
      </c>
      <c r="B66" s="105" t="s">
        <v>485</v>
      </c>
      <c r="C66" s="106" t="s">
        <v>485</v>
      </c>
      <c r="D66" s="130" t="s">
        <v>486</v>
      </c>
      <c r="E66" s="128"/>
      <c r="F66" s="128"/>
      <c r="G66" s="128"/>
      <c r="H66" s="129"/>
    </row>
    <row r="67" spans="1:8" ht="104">
      <c r="A67" s="123" t="s">
        <v>330</v>
      </c>
      <c r="B67" s="105" t="s">
        <v>174</v>
      </c>
      <c r="C67" s="125" t="s">
        <v>174</v>
      </c>
      <c r="D67" s="111" t="s">
        <v>487</v>
      </c>
      <c r="E67" s="111" t="s">
        <v>488</v>
      </c>
      <c r="F67" s="111" t="s">
        <v>489</v>
      </c>
      <c r="G67" s="111" t="s">
        <v>490</v>
      </c>
      <c r="H67" s="102" t="s">
        <v>392</v>
      </c>
    </row>
    <row r="68" spans="1:8" ht="156">
      <c r="A68" s="123" t="s">
        <v>330</v>
      </c>
      <c r="B68" s="105" t="s">
        <v>298</v>
      </c>
      <c r="C68" s="110" t="s">
        <v>298</v>
      </c>
      <c r="D68" s="111" t="s">
        <v>491</v>
      </c>
      <c r="E68" s="111" t="s">
        <v>492</v>
      </c>
      <c r="F68" s="111" t="s">
        <v>493</v>
      </c>
      <c r="G68" s="111" t="s">
        <v>494</v>
      </c>
      <c r="H68" s="102" t="s">
        <v>392</v>
      </c>
    </row>
    <row r="69" spans="1:8" ht="39">
      <c r="A69" s="123" t="s">
        <v>330</v>
      </c>
      <c r="B69" s="105" t="s">
        <v>299</v>
      </c>
      <c r="C69" s="110" t="s">
        <v>299</v>
      </c>
      <c r="D69" s="111" t="s">
        <v>341</v>
      </c>
      <c r="E69" s="111" t="s">
        <v>495</v>
      </c>
      <c r="F69" s="111" t="s">
        <v>341</v>
      </c>
      <c r="G69" s="111" t="s">
        <v>341</v>
      </c>
      <c r="H69" s="102" t="s">
        <v>341</v>
      </c>
    </row>
    <row r="70" spans="1:8" ht="39">
      <c r="A70" s="123" t="s">
        <v>330</v>
      </c>
      <c r="B70" s="105" t="s">
        <v>300</v>
      </c>
      <c r="C70" s="110" t="s">
        <v>300</v>
      </c>
      <c r="D70" s="111" t="s">
        <v>341</v>
      </c>
      <c r="E70" s="111" t="s">
        <v>496</v>
      </c>
      <c r="F70" s="111" t="s">
        <v>341</v>
      </c>
      <c r="G70" s="111" t="s">
        <v>341</v>
      </c>
      <c r="H70" s="102" t="s">
        <v>341</v>
      </c>
    </row>
    <row r="71" spans="1:8" ht="39">
      <c r="A71" s="123" t="s">
        <v>330</v>
      </c>
      <c r="B71" s="105" t="s">
        <v>301</v>
      </c>
      <c r="C71" s="110" t="s">
        <v>301</v>
      </c>
      <c r="D71" s="111" t="s">
        <v>341</v>
      </c>
      <c r="E71" s="111" t="s">
        <v>497</v>
      </c>
      <c r="F71" s="111" t="s">
        <v>341</v>
      </c>
      <c r="G71" s="111" t="s">
        <v>341</v>
      </c>
      <c r="H71" s="102" t="s">
        <v>341</v>
      </c>
    </row>
    <row r="72" spans="1:8" ht="39">
      <c r="A72" s="123" t="s">
        <v>330</v>
      </c>
      <c r="B72" s="105" t="s">
        <v>302</v>
      </c>
      <c r="C72" s="110" t="s">
        <v>302</v>
      </c>
      <c r="D72" s="111" t="s">
        <v>341</v>
      </c>
      <c r="E72" s="111" t="s">
        <v>498</v>
      </c>
      <c r="F72" s="111" t="s">
        <v>341</v>
      </c>
      <c r="G72" s="111" t="s">
        <v>341</v>
      </c>
      <c r="H72" s="102" t="s">
        <v>341</v>
      </c>
    </row>
    <row r="73" spans="1:8" ht="39">
      <c r="A73" s="123" t="s">
        <v>330</v>
      </c>
      <c r="B73" s="105" t="s">
        <v>303</v>
      </c>
      <c r="C73" s="110" t="s">
        <v>303</v>
      </c>
      <c r="D73" s="111" t="s">
        <v>341</v>
      </c>
      <c r="E73" s="111" t="s">
        <v>499</v>
      </c>
      <c r="F73" s="111" t="s">
        <v>341</v>
      </c>
      <c r="G73" s="111" t="s">
        <v>341</v>
      </c>
      <c r="H73" s="102" t="s">
        <v>341</v>
      </c>
    </row>
    <row r="74" spans="1:8" ht="39">
      <c r="A74" s="123" t="s">
        <v>330</v>
      </c>
      <c r="B74" s="105" t="s">
        <v>304</v>
      </c>
      <c r="C74" s="110" t="s">
        <v>304</v>
      </c>
      <c r="D74" s="111" t="s">
        <v>341</v>
      </c>
      <c r="E74" s="111" t="s">
        <v>500</v>
      </c>
      <c r="F74" s="111" t="s">
        <v>341</v>
      </c>
      <c r="G74" s="111" t="s">
        <v>341</v>
      </c>
      <c r="H74" s="102" t="s">
        <v>341</v>
      </c>
    </row>
    <row r="75" spans="1:8" ht="182">
      <c r="A75" s="123" t="s">
        <v>330</v>
      </c>
      <c r="B75" s="105" t="s">
        <v>176</v>
      </c>
      <c r="C75" s="106" t="s">
        <v>176</v>
      </c>
      <c r="D75" s="131" t="s">
        <v>501</v>
      </c>
      <c r="E75" s="128"/>
      <c r="F75" s="128"/>
      <c r="G75" s="123" t="s">
        <v>502</v>
      </c>
      <c r="H75" s="132" t="s">
        <v>350</v>
      </c>
    </row>
    <row r="76" spans="1:8" ht="26">
      <c r="A76" s="123" t="s">
        <v>330</v>
      </c>
      <c r="B76" s="105" t="s">
        <v>177</v>
      </c>
      <c r="C76" s="106" t="s">
        <v>503</v>
      </c>
      <c r="D76" s="128" t="s">
        <v>504</v>
      </c>
      <c r="E76" s="128"/>
      <c r="F76" s="128"/>
      <c r="G76" s="128"/>
      <c r="H76" s="129"/>
    </row>
    <row r="77" spans="1:8" ht="26">
      <c r="A77" s="123" t="s">
        <v>330</v>
      </c>
      <c r="B77" s="105" t="s">
        <v>178</v>
      </c>
      <c r="C77" s="106" t="s">
        <v>178</v>
      </c>
      <c r="D77" s="128" t="s">
        <v>505</v>
      </c>
      <c r="E77" s="128"/>
      <c r="F77" s="128"/>
      <c r="G77" s="128"/>
      <c r="H77" s="129"/>
    </row>
    <row r="78" spans="1:8" ht="65">
      <c r="A78" s="123" t="s">
        <v>330</v>
      </c>
      <c r="B78" s="105" t="s">
        <v>179</v>
      </c>
      <c r="C78" s="106" t="s">
        <v>179</v>
      </c>
      <c r="D78" s="133" t="s">
        <v>506</v>
      </c>
      <c r="E78" s="128"/>
      <c r="F78" s="128"/>
      <c r="G78" s="123" t="s">
        <v>507</v>
      </c>
      <c r="H78" s="129"/>
    </row>
    <row r="79" spans="1:8" ht="39">
      <c r="A79" s="123" t="s">
        <v>330</v>
      </c>
      <c r="B79" s="105" t="s">
        <v>181</v>
      </c>
      <c r="C79" s="128"/>
      <c r="D79" s="128" t="s">
        <v>341</v>
      </c>
      <c r="E79" s="128"/>
      <c r="F79" s="128"/>
      <c r="G79" s="128" t="s">
        <v>341</v>
      </c>
      <c r="H79" s="129"/>
    </row>
    <row r="80" spans="1:8" ht="39">
      <c r="A80" s="123" t="s">
        <v>330</v>
      </c>
      <c r="B80" s="105" t="s">
        <v>182</v>
      </c>
      <c r="C80" s="128"/>
      <c r="D80" s="128" t="s">
        <v>341</v>
      </c>
      <c r="E80" s="128"/>
      <c r="F80" s="128"/>
      <c r="G80" s="128" t="s">
        <v>341</v>
      </c>
      <c r="H80" s="129"/>
    </row>
    <row r="81" spans="1:8" ht="26">
      <c r="A81" s="123" t="s">
        <v>330</v>
      </c>
      <c r="B81" s="105" t="s">
        <v>183</v>
      </c>
      <c r="C81" s="128"/>
      <c r="D81" s="134" t="s">
        <v>508</v>
      </c>
      <c r="E81" s="128"/>
      <c r="F81" s="128"/>
      <c r="G81" s="128"/>
      <c r="H81" s="129"/>
    </row>
    <row r="82" spans="1:8" ht="39">
      <c r="A82" s="127" t="s">
        <v>509</v>
      </c>
      <c r="B82" s="105" t="s">
        <v>185</v>
      </c>
      <c r="C82" s="128"/>
      <c r="D82" s="130" t="s">
        <v>510</v>
      </c>
      <c r="E82" s="128"/>
      <c r="F82" s="128"/>
      <c r="G82" s="128"/>
      <c r="H82" s="129" t="s">
        <v>339</v>
      </c>
    </row>
    <row r="83" spans="1:8" ht="143">
      <c r="A83" s="104" t="s">
        <v>330</v>
      </c>
      <c r="B83" s="104" t="s">
        <v>51</v>
      </c>
      <c r="C83" s="110" t="s">
        <v>511</v>
      </c>
      <c r="D83" s="112" t="s">
        <v>512</v>
      </c>
      <c r="E83" s="112" t="s">
        <v>513</v>
      </c>
      <c r="F83" s="112" t="s">
        <v>367</v>
      </c>
      <c r="G83" s="112" t="s">
        <v>514</v>
      </c>
      <c r="H83" s="102" t="s">
        <v>333</v>
      </c>
    </row>
    <row r="84" spans="1:8" ht="39">
      <c r="A84" s="127" t="s">
        <v>515</v>
      </c>
      <c r="B84" s="99" t="s">
        <v>43</v>
      </c>
      <c r="C84" s="125" t="s">
        <v>516</v>
      </c>
      <c r="D84" s="111" t="s">
        <v>517</v>
      </c>
      <c r="E84" s="128"/>
      <c r="F84" s="128"/>
      <c r="G84" s="128"/>
      <c r="H84" s="129"/>
    </row>
    <row r="85" spans="1:8" ht="39">
      <c r="A85" s="127" t="s">
        <v>515</v>
      </c>
      <c r="B85" s="99" t="s">
        <v>62</v>
      </c>
      <c r="C85" s="125" t="s">
        <v>516</v>
      </c>
      <c r="D85" s="111" t="s">
        <v>517</v>
      </c>
      <c r="E85" s="128"/>
      <c r="F85" s="128"/>
      <c r="G85" s="128"/>
      <c r="H85" s="129"/>
    </row>
    <row r="86" spans="1:8" ht="104">
      <c r="A86" s="123" t="s">
        <v>330</v>
      </c>
      <c r="B86" s="99" t="s">
        <v>71</v>
      </c>
      <c r="C86" s="125" t="s">
        <v>71</v>
      </c>
      <c r="D86" s="111" t="s">
        <v>518</v>
      </c>
      <c r="E86" s="111"/>
      <c r="F86" s="111"/>
      <c r="G86" s="111" t="s">
        <v>519</v>
      </c>
      <c r="H86" s="102" t="s">
        <v>520</v>
      </c>
    </row>
    <row r="87" spans="1:8" ht="91">
      <c r="A87" s="123" t="s">
        <v>330</v>
      </c>
      <c r="B87" s="99" t="s">
        <v>72</v>
      </c>
      <c r="C87" s="110" t="s">
        <v>72</v>
      </c>
      <c r="D87" s="111" t="s">
        <v>521</v>
      </c>
      <c r="E87" s="111" t="s">
        <v>522</v>
      </c>
      <c r="F87" s="111" t="s">
        <v>523</v>
      </c>
      <c r="G87" s="111" t="s">
        <v>524</v>
      </c>
      <c r="H87" s="102" t="s">
        <v>525</v>
      </c>
    </row>
    <row r="88" spans="1:8" ht="78">
      <c r="A88" s="123" t="s">
        <v>330</v>
      </c>
      <c r="B88" s="99" t="s">
        <v>73</v>
      </c>
      <c r="C88" s="110" t="s">
        <v>73</v>
      </c>
      <c r="D88" s="111" t="s">
        <v>526</v>
      </c>
      <c r="E88" s="111" t="s">
        <v>527</v>
      </c>
      <c r="F88" s="111"/>
      <c r="G88" s="111" t="s">
        <v>524</v>
      </c>
      <c r="H88" s="102" t="s">
        <v>525</v>
      </c>
    </row>
    <row r="89" spans="1:8" ht="65">
      <c r="A89" s="123" t="s">
        <v>330</v>
      </c>
      <c r="B89" s="99" t="s">
        <v>74</v>
      </c>
      <c r="C89" s="110" t="s">
        <v>74</v>
      </c>
      <c r="D89" s="111" t="s">
        <v>528</v>
      </c>
      <c r="E89" s="111" t="s">
        <v>529</v>
      </c>
      <c r="F89" s="111"/>
      <c r="G89" s="111" t="s">
        <v>530</v>
      </c>
      <c r="H89" s="102" t="s">
        <v>333</v>
      </c>
    </row>
    <row r="90" spans="1:8">
      <c r="A90" s="127" t="s">
        <v>531</v>
      </c>
      <c r="B90" s="99" t="s">
        <v>75</v>
      </c>
      <c r="C90" s="135" t="s">
        <v>532</v>
      </c>
      <c r="D90" s="128" t="s">
        <v>533</v>
      </c>
      <c r="E90" s="128"/>
      <c r="F90" s="128"/>
      <c r="G90" s="128"/>
      <c r="H90" s="129" t="s">
        <v>333</v>
      </c>
    </row>
    <row r="91" spans="1:8">
      <c r="A91" s="127" t="s">
        <v>531</v>
      </c>
      <c r="B91" s="99" t="s">
        <v>76</v>
      </c>
      <c r="C91" s="135" t="s">
        <v>76</v>
      </c>
      <c r="D91" s="128" t="s">
        <v>534</v>
      </c>
      <c r="E91" s="128"/>
      <c r="F91" s="128"/>
      <c r="G91" s="128"/>
      <c r="H91" s="129" t="s">
        <v>333</v>
      </c>
    </row>
    <row r="92" spans="1:8" ht="78">
      <c r="A92" s="136" t="s">
        <v>535</v>
      </c>
      <c r="B92" s="128"/>
      <c r="C92" s="122" t="s">
        <v>536</v>
      </c>
      <c r="D92" s="101" t="s">
        <v>537</v>
      </c>
      <c r="E92" s="101"/>
      <c r="F92" s="101"/>
      <c r="G92" s="101"/>
      <c r="H92" s="102" t="s">
        <v>333</v>
      </c>
    </row>
  </sheetData>
  <autoFilter ref="A3:L9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6D742755BFBB840A7DF641BA6176A3A" ma:contentTypeVersion="13" ma:contentTypeDescription="Create a new document." ma:contentTypeScope="" ma:versionID="6319817fa8732fcaa00de7cb2ba50d6e">
  <xsd:schema xmlns:xsd="http://www.w3.org/2001/XMLSchema" xmlns:xs="http://www.w3.org/2001/XMLSchema" xmlns:p="http://schemas.microsoft.com/office/2006/metadata/properties" xmlns:ns3="ce90b564-79aa-47ca-9571-6ba494b773a5" xmlns:ns4="3dec9b34-e41c-422d-8d52-2fba5a99f273" targetNamespace="http://schemas.microsoft.com/office/2006/metadata/properties" ma:root="true" ma:fieldsID="7a713bd30a9f3bb28775bae9e386d6ce" ns3:_="" ns4:_="">
    <xsd:import namespace="ce90b564-79aa-47ca-9571-6ba494b773a5"/>
    <xsd:import namespace="3dec9b34-e41c-422d-8d52-2fba5a99f27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90b564-79aa-47ca-9571-6ba494b7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ec9b34-e41c-422d-8d52-2fba5a99f2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9253F1-7607-4803-9491-7C61034388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90b564-79aa-47ca-9571-6ba494b773a5"/>
    <ds:schemaRef ds:uri="3dec9b34-e41c-422d-8d52-2fba5a99f2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AE6F05-5AF4-4385-B3E7-4F1BA2EF4DC7}">
  <ds:schemaRefs>
    <ds:schemaRef ds:uri="http://schemas.openxmlformats.org/package/2006/metadata/core-properties"/>
    <ds:schemaRef ds:uri="http://www.w3.org/XML/1998/namespace"/>
    <ds:schemaRef ds:uri="http://purl.org/dc/dcmitype/"/>
    <ds:schemaRef ds:uri="http://schemas.microsoft.com/office/infopath/2007/PartnerControls"/>
    <ds:schemaRef ds:uri="http://purl.org/dc/elements/1.1/"/>
    <ds:schemaRef ds:uri="3dec9b34-e41c-422d-8d52-2fba5a99f273"/>
    <ds:schemaRef ds:uri="http://schemas.microsoft.com/office/2006/documentManagement/types"/>
    <ds:schemaRef ds:uri="ce90b564-79aa-47ca-9571-6ba494b773a5"/>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5EA808EA-DC34-4F84-BB2A-C465E45FEE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PPE SARI INTRO</vt:lpstr>
      <vt:lpstr>Calculator</vt:lpstr>
      <vt:lpstr>Procurement List (USD)</vt:lpstr>
      <vt:lpstr>WHO Specs_Generic Items (G)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Velez Ruiz Gaitan, Laura Alejandra</dc:creator>
  <cp:lastModifiedBy>DURAND, Jorge</cp:lastModifiedBy>
  <dcterms:created xsi:type="dcterms:W3CDTF">2020-03-10T13:14:23Z</dcterms:created>
  <dcterms:modified xsi:type="dcterms:W3CDTF">2020-04-15T00:21:06Z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0x01010026D742755BFBB840A7DF641BA6176A3A</vt:lpwstr>
  </property>
</Properties>
</file>